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8195" windowHeight="12075" activeTab="0"/>
  </bookViews>
  <sheets>
    <sheet name="Стандарт" sheetId="1" r:id="rId1"/>
    <sheet name="Стандарт с ручн.капитал" sheetId="2" r:id="rId2"/>
    <sheet name="Падающая" sheetId="3" r:id="rId3"/>
    <sheet name="Падающая с ручн.капитал" sheetId="4" r:id="rId4"/>
  </sheets>
  <definedNames/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</numFmts>
  <fonts count="21">
    <font>
      <sz val="11"/>
      <color indexed="8"/>
      <name val="Calibri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hair">
        <color indexed="8"/>
      </left>
      <right/>
      <top style="hair">
        <color indexed="8"/>
      </top>
      <bottom/>
    </border>
    <border>
      <left/>
      <right/>
      <top style="hair">
        <color indexed="8"/>
      </top>
      <bottom/>
    </border>
    <border>
      <left/>
      <right style="hair">
        <color indexed="8"/>
      </right>
      <top style="hair">
        <color indexed="8"/>
      </top>
      <bottom/>
    </border>
    <border>
      <left style="hair">
        <color indexed="8"/>
      </left>
      <right/>
      <top/>
      <bottom/>
    </border>
    <border>
      <left/>
      <right style="hair">
        <color indexed="8"/>
      </right>
      <top/>
      <bottom/>
    </border>
    <border>
      <left style="hair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hair">
        <color indexed="8"/>
      </right>
      <top/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7" borderId="1" applyNumberFormat="0" applyAlignment="0" applyProtection="0"/>
    <xf numFmtId="0" fontId="7" fillId="20" borderId="2" applyNumberFormat="0" applyAlignment="0" applyProtection="0"/>
    <xf numFmtId="0" fontId="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21" borderId="7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3" borderId="0" applyNumberFormat="0" applyBorder="0" applyAlignment="0" applyProtection="0"/>
    <xf numFmtId="0" fontId="1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0">
    <xf numFmtId="0" fontId="0" fillId="0" borderId="0" xfId="0" applyAlignment="1">
      <alignment/>
    </xf>
    <xf numFmtId="10" fontId="0" fillId="0" borderId="0" xfId="0" applyNumberFormat="1" applyAlignment="1">
      <alignment horizontal="center"/>
    </xf>
    <xf numFmtId="4" fontId="1" fillId="24" borderId="10" xfId="0" applyNumberFormat="1" applyFont="1" applyFill="1" applyBorder="1" applyAlignment="1">
      <alignment/>
    </xf>
    <xf numFmtId="0" fontId="0" fillId="0" borderId="11" xfId="0" applyBorder="1" applyAlignment="1">
      <alignment/>
    </xf>
    <xf numFmtId="10" fontId="1" fillId="4" borderId="12" xfId="0" applyNumberFormat="1" applyFont="1" applyFill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164" fontId="0" fillId="0" borderId="0" xfId="0" applyNumberFormat="1" applyAlignment="1">
      <alignment/>
    </xf>
    <xf numFmtId="4" fontId="0" fillId="0" borderId="13" xfId="0" applyNumberFormat="1" applyBorder="1" applyAlignment="1">
      <alignment/>
    </xf>
    <xf numFmtId="0" fontId="0" fillId="20" borderId="0" xfId="0" applyFill="1" applyAlignment="1">
      <alignment/>
    </xf>
    <xf numFmtId="4" fontId="0" fillId="0" borderId="14" xfId="0" applyNumberFormat="1" applyBorder="1" applyAlignment="1">
      <alignment/>
    </xf>
    <xf numFmtId="4" fontId="1" fillId="0" borderId="15" xfId="0" applyNumberFormat="1" applyFont="1" applyBorder="1" applyAlignment="1">
      <alignment/>
    </xf>
    <xf numFmtId="0" fontId="1" fillId="0" borderId="16" xfId="0" applyFont="1" applyBorder="1" applyAlignment="1">
      <alignment/>
    </xf>
    <xf numFmtId="4" fontId="1" fillId="0" borderId="17" xfId="0" applyNumberFormat="1" applyFont="1" applyBorder="1" applyAlignment="1">
      <alignment/>
    </xf>
    <xf numFmtId="4" fontId="0" fillId="0" borderId="13" xfId="0" applyNumberFormat="1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0" xfId="0" applyFill="1" applyBorder="1" applyAlignment="1">
      <alignment/>
    </xf>
    <xf numFmtId="4" fontId="1" fillId="0" borderId="15" xfId="0" applyNumberFormat="1" applyFont="1" applyFill="1" applyBorder="1" applyAlignment="1">
      <alignment/>
    </xf>
    <xf numFmtId="4" fontId="1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10" fontId="3" fillId="0" borderId="0" xfId="0" applyNumberFormat="1" applyFont="1" applyAlignment="1">
      <alignment horizontal="left"/>
    </xf>
    <xf numFmtId="10" fontId="4" fillId="17" borderId="0" xfId="55" applyNumberFormat="1" applyFont="1" applyFill="1" applyBorder="1" applyAlignment="1">
      <alignment/>
    </xf>
    <xf numFmtId="4" fontId="0" fillId="0" borderId="0" xfId="0" applyNumberFormat="1" applyAlignment="1">
      <alignment/>
    </xf>
    <xf numFmtId="4" fontId="3" fillId="0" borderId="14" xfId="0" applyNumberFormat="1" applyFont="1" applyBorder="1" applyAlignment="1">
      <alignment/>
    </xf>
    <xf numFmtId="4" fontId="0" fillId="3" borderId="0" xfId="0" applyNumberFormat="1" applyFill="1" applyAlignment="1">
      <alignment/>
    </xf>
    <xf numFmtId="2" fontId="0" fillId="0" borderId="0" xfId="0" applyNumberFormat="1" applyAlignment="1">
      <alignment/>
    </xf>
    <xf numFmtId="10" fontId="1" fillId="0" borderId="0" xfId="55" applyNumberFormat="1" applyFon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AH42"/>
  <sheetViews>
    <sheetView tabSelected="1" zoomScalePageLayoutView="0" workbookViewId="0" topLeftCell="A1">
      <selection activeCell="J7" sqref="J7"/>
    </sheetView>
  </sheetViews>
  <sheetFormatPr defaultColWidth="11.57421875" defaultRowHeight="15"/>
  <cols>
    <col min="1" max="1" width="4.28125" style="0" customWidth="1"/>
    <col min="2" max="2" width="8.140625" style="0" bestFit="1" customWidth="1"/>
    <col min="3" max="3" width="1.1484375" style="0" customWidth="1"/>
    <col min="4" max="4" width="10.140625" style="0" bestFit="1" customWidth="1"/>
    <col min="5" max="5" width="4.00390625" style="0" bestFit="1" customWidth="1"/>
    <col min="6" max="6" width="10.140625" style="0" bestFit="1" customWidth="1"/>
    <col min="7" max="7" width="1.57421875" style="0" customWidth="1"/>
    <col min="8" max="8" width="10.140625" style="0" bestFit="1" customWidth="1"/>
    <col min="9" max="9" width="3.00390625" style="0" bestFit="1" customWidth="1"/>
    <col min="10" max="10" width="8.140625" style="0" bestFit="1" customWidth="1"/>
    <col min="11" max="11" width="1.1484375" style="0" customWidth="1"/>
    <col min="12" max="12" width="10.140625" style="0" bestFit="1" customWidth="1"/>
    <col min="13" max="13" width="3.00390625" style="0" bestFit="1" customWidth="1"/>
    <col min="14" max="14" width="8.140625" style="0" bestFit="1" customWidth="1"/>
    <col min="15" max="15" width="1.57421875" style="0" customWidth="1"/>
    <col min="16" max="16" width="10.140625" style="0" bestFit="1" customWidth="1"/>
    <col min="17" max="17" width="3.00390625" style="0" bestFit="1" customWidth="1"/>
    <col min="18" max="18" width="8.140625" style="0" bestFit="1" customWidth="1"/>
    <col min="19" max="19" width="1.57421875" style="0" customWidth="1"/>
    <col min="21" max="21" width="3.00390625" style="0" customWidth="1"/>
    <col min="22" max="22" width="8.57421875" style="0" customWidth="1"/>
    <col min="23" max="23" width="1.421875" style="0" customWidth="1"/>
    <col min="25" max="25" width="3.421875" style="0" customWidth="1"/>
    <col min="26" max="26" width="8.8515625" style="0" customWidth="1"/>
    <col min="27" max="27" width="2.28125" style="0" customWidth="1"/>
    <col min="29" max="29" width="3.421875" style="0" customWidth="1"/>
    <col min="30" max="30" width="8.7109375" style="0" customWidth="1"/>
    <col min="31" max="31" width="2.28125" style="0" customWidth="1"/>
    <col min="33" max="33" width="3.8515625" style="0" customWidth="1"/>
    <col min="34" max="34" width="9.7109375" style="0" customWidth="1"/>
  </cols>
  <sheetData>
    <row r="2" spans="2:18" ht="15">
      <c r="B2" s="1"/>
      <c r="D2" s="2">
        <v>410000</v>
      </c>
      <c r="E2" s="3"/>
      <c r="F2" s="4">
        <v>0.09</v>
      </c>
      <c r="H2" s="2">
        <v>30000</v>
      </c>
      <c r="I2" s="3"/>
      <c r="J2" s="4">
        <v>0.1</v>
      </c>
      <c r="L2" s="2">
        <v>30000</v>
      </c>
      <c r="M2" s="3"/>
      <c r="N2" s="4">
        <f>J2</f>
        <v>0.1</v>
      </c>
      <c r="P2" s="2">
        <v>30000</v>
      </c>
      <c r="Q2" s="3"/>
      <c r="R2" s="4">
        <v>0.105</v>
      </c>
    </row>
    <row r="3" spans="4:18" ht="15">
      <c r="D3" s="5"/>
      <c r="F3" s="6"/>
      <c r="H3" s="5"/>
      <c r="J3" s="6"/>
      <c r="L3" s="5"/>
      <c r="N3" s="6"/>
      <c r="P3" s="5"/>
      <c r="R3" s="6"/>
    </row>
    <row r="4" spans="2:18" ht="15">
      <c r="B4" s="7">
        <v>41197</v>
      </c>
      <c r="D4" s="8">
        <f>D2*1.015</f>
        <v>416149.99999999994</v>
      </c>
      <c r="E4" s="9">
        <f>$B5-$B4</f>
        <v>31</v>
      </c>
      <c r="F4" s="10">
        <f>D4*E4*$F$2/366</f>
        <v>3172.290983606557</v>
      </c>
      <c r="H4" s="8">
        <f>H2*1.015</f>
        <v>30449.999999999996</v>
      </c>
      <c r="I4" s="9">
        <f aca="true" t="shared" si="0" ref="I4:I9">$B5-$B4</f>
        <v>31</v>
      </c>
      <c r="J4" s="10">
        <f>H4*I4*J$2/366</f>
        <v>257.90983606557376</v>
      </c>
      <c r="L4" s="8">
        <f>L2*1.015</f>
        <v>30449.999999999996</v>
      </c>
      <c r="M4" s="9">
        <f aca="true" t="shared" si="1" ref="M4:M12">$B5-$B4</f>
        <v>31</v>
      </c>
      <c r="N4" s="10">
        <f>L4*M4*N$2/366</f>
        <v>257.90983606557376</v>
      </c>
      <c r="P4" s="8">
        <f>P2*1.015</f>
        <v>30449.999999999996</v>
      </c>
      <c r="Q4" s="9">
        <f aca="true" t="shared" si="2" ref="Q4:Q15">$B5-$B4</f>
        <v>31</v>
      </c>
      <c r="R4" s="10">
        <f>P4*Q4*R$2/366</f>
        <v>270.80532786885243</v>
      </c>
    </row>
    <row r="5" spans="2:22" ht="15">
      <c r="B5" s="7">
        <v>41228</v>
      </c>
      <c r="D5" s="8">
        <f>D4+F4</f>
        <v>419322.2909836065</v>
      </c>
      <c r="E5" s="9">
        <f>$B6-$B5</f>
        <v>30</v>
      </c>
      <c r="F5" s="10">
        <f>D5*E5*$F$2/366</f>
        <v>3093.361162993818</v>
      </c>
      <c r="H5" s="8">
        <f>H4+J4</f>
        <v>30707.90983606557</v>
      </c>
      <c r="I5" s="9">
        <f t="shared" si="0"/>
        <v>30</v>
      </c>
      <c r="J5" s="10">
        <f>H5*I5*J$2/366</f>
        <v>251.70417898414402</v>
      </c>
      <c r="L5" s="8">
        <f>L4+N4</f>
        <v>30707.90983606557</v>
      </c>
      <c r="M5" s="9">
        <f t="shared" si="1"/>
        <v>30</v>
      </c>
      <c r="N5" s="10">
        <f>L5*M5*N$2/366</f>
        <v>251.70417898414402</v>
      </c>
      <c r="P5" s="8">
        <f>P4+R4</f>
        <v>30720.80532786885</v>
      </c>
      <c r="Q5" s="9">
        <f t="shared" si="2"/>
        <v>30</v>
      </c>
      <c r="R5" s="10">
        <f>P5*Q5*R$2/366</f>
        <v>264.4003737234614</v>
      </c>
      <c r="T5" s="2">
        <v>30000</v>
      </c>
      <c r="U5" s="3"/>
      <c r="V5" s="4">
        <v>0.105</v>
      </c>
    </row>
    <row r="6" spans="2:22" ht="15">
      <c r="B6" s="7">
        <v>41258</v>
      </c>
      <c r="D6" s="8">
        <f>D5+F5</f>
        <v>422415.6521466003</v>
      </c>
      <c r="E6" s="9">
        <f>$B7-$B6</f>
        <v>31</v>
      </c>
      <c r="F6" s="10">
        <f>D6*F$2*16/366+D6*F$2*15/365</f>
        <v>3224.322482924533</v>
      </c>
      <c r="H6" s="8">
        <f>H5+J5</f>
        <v>30959.614015049712</v>
      </c>
      <c r="I6" s="9">
        <f t="shared" si="0"/>
        <v>31</v>
      </c>
      <c r="J6" s="10">
        <f>H6*J$2*16/366+H6*J$2*15/365</f>
        <v>262.57386540198615</v>
      </c>
      <c r="L6" s="8">
        <f>L5+N5</f>
        <v>30959.614015049712</v>
      </c>
      <c r="M6" s="9">
        <f t="shared" si="1"/>
        <v>31</v>
      </c>
      <c r="N6" s="10">
        <f>L6*N$2*16/366+L6*N$2*15/365</f>
        <v>262.57386540198615</v>
      </c>
      <c r="P6" s="8">
        <f aca="true" t="shared" si="3" ref="P6:P12">P5+R5</f>
        <v>30985.20570159231</v>
      </c>
      <c r="Q6" s="9">
        <f t="shared" si="2"/>
        <v>31</v>
      </c>
      <c r="R6" s="10">
        <f>P6*R$2*16/366+P6*R$2*15/365</f>
        <v>275.9304585889609</v>
      </c>
      <c r="T6" s="5"/>
      <c r="V6" s="6"/>
    </row>
    <row r="7" spans="2:22" ht="15">
      <c r="B7" s="7">
        <v>41289</v>
      </c>
      <c r="D7" s="11">
        <f>D6+F6</f>
        <v>425639.97462952486</v>
      </c>
      <c r="E7" s="12"/>
      <c r="F7" s="13"/>
      <c r="H7" s="14">
        <f>H6+J6+(D7-T5)*1.015</f>
        <v>432796.76212941937</v>
      </c>
      <c r="I7" s="9">
        <f t="shared" si="0"/>
        <v>31</v>
      </c>
      <c r="J7" s="10">
        <f>H7*I7*J$2/365</f>
        <v>3675.808116715617</v>
      </c>
      <c r="L7" s="8">
        <f>L6+N6</f>
        <v>31222.1878804517</v>
      </c>
      <c r="M7" s="9">
        <f t="shared" si="1"/>
        <v>31</v>
      </c>
      <c r="N7" s="10">
        <f aca="true" t="shared" si="4" ref="N7:N12">L7*M7*$N$2/365</f>
        <v>265.17474638191857</v>
      </c>
      <c r="P7" s="8">
        <f t="shared" si="3"/>
        <v>31261.13616018127</v>
      </c>
      <c r="Q7" s="9">
        <f t="shared" si="2"/>
        <v>31</v>
      </c>
      <c r="R7" s="10">
        <f aca="true" t="shared" si="5" ref="R7:R15">P7*Q7*$R$2/365</f>
        <v>278.78081699010966</v>
      </c>
      <c r="T7" s="8">
        <f>T5*1.015</f>
        <v>30449.999999999996</v>
      </c>
      <c r="U7" s="9">
        <f aca="true" t="shared" si="6" ref="U7:U18">$B8-$B7</f>
        <v>31</v>
      </c>
      <c r="V7" s="10">
        <f aca="true" t="shared" si="7" ref="V7:V18">T7*U7*$V$5/365</f>
        <v>271.54726027397254</v>
      </c>
    </row>
    <row r="8" spans="2:26" ht="15">
      <c r="B8" s="7">
        <v>41320</v>
      </c>
      <c r="H8" s="8">
        <f>H7+J7</f>
        <v>436472.570246135</v>
      </c>
      <c r="I8" s="9">
        <f t="shared" si="0"/>
        <v>28</v>
      </c>
      <c r="J8" s="10">
        <f>H8*I8*J$2/365</f>
        <v>3348.282730655282</v>
      </c>
      <c r="L8" s="8">
        <f>L7+N7</f>
        <v>31487.36262683362</v>
      </c>
      <c r="M8" s="9">
        <f t="shared" si="1"/>
        <v>28</v>
      </c>
      <c r="N8" s="10">
        <f t="shared" si="4"/>
        <v>241.54689138392916</v>
      </c>
      <c r="P8" s="8">
        <f t="shared" si="3"/>
        <v>31539.916977171382</v>
      </c>
      <c r="Q8" s="9">
        <f t="shared" si="2"/>
        <v>28</v>
      </c>
      <c r="R8" s="10">
        <f t="shared" si="5"/>
        <v>254.04755044625716</v>
      </c>
      <c r="T8" s="8">
        <f>T7+V7</f>
        <v>30721.54726027397</v>
      </c>
      <c r="U8" s="9">
        <f t="shared" si="6"/>
        <v>28</v>
      </c>
      <c r="V8" s="10">
        <f t="shared" si="7"/>
        <v>247.45575053480948</v>
      </c>
      <c r="X8" s="2">
        <v>30000</v>
      </c>
      <c r="Y8" s="3"/>
      <c r="Z8" s="4">
        <v>0.105</v>
      </c>
    </row>
    <row r="9" spans="2:26" ht="15">
      <c r="B9" s="7">
        <v>41348</v>
      </c>
      <c r="H9" s="8">
        <f>H8+J8</f>
        <v>439820.8529767903</v>
      </c>
      <c r="I9" s="9">
        <f t="shared" si="0"/>
        <v>31</v>
      </c>
      <c r="J9" s="10">
        <f>H9*I9*J$2/365</f>
        <v>3735.464778706986</v>
      </c>
      <c r="L9" s="8">
        <f>L8+N8</f>
        <v>31728.909518217548</v>
      </c>
      <c r="M9" s="9">
        <f t="shared" si="1"/>
        <v>31</v>
      </c>
      <c r="N9" s="10">
        <f t="shared" si="4"/>
        <v>269.4784096067792</v>
      </c>
      <c r="P9" s="8">
        <f t="shared" si="3"/>
        <v>31793.964527617638</v>
      </c>
      <c r="Q9" s="9">
        <f t="shared" si="2"/>
        <v>31</v>
      </c>
      <c r="R9" s="10">
        <f t="shared" si="5"/>
        <v>283.5324781846449</v>
      </c>
      <c r="T9" s="8">
        <f aca="true" t="shared" si="8" ref="T9:T15">T8+V8</f>
        <v>30969.003010808778</v>
      </c>
      <c r="U9" s="9">
        <f t="shared" si="6"/>
        <v>31</v>
      </c>
      <c r="V9" s="10">
        <f t="shared" si="7"/>
        <v>276.1756295895413</v>
      </c>
      <c r="X9" s="5"/>
      <c r="Z9" s="6"/>
    </row>
    <row r="10" spans="2:26" ht="15">
      <c r="B10" s="7">
        <v>41379</v>
      </c>
      <c r="H10" s="11">
        <f>H9+J9</f>
        <v>443556.3177554973</v>
      </c>
      <c r="I10" s="12"/>
      <c r="J10" s="15"/>
      <c r="L10" s="8">
        <f>L9+N9+(H10-X8)*1.015</f>
        <v>451758.05044965405</v>
      </c>
      <c r="M10" s="9">
        <f t="shared" si="1"/>
        <v>30</v>
      </c>
      <c r="N10" s="10">
        <f t="shared" si="4"/>
        <v>3713.0798667094855</v>
      </c>
      <c r="P10" s="8">
        <f t="shared" si="3"/>
        <v>32077.497005802285</v>
      </c>
      <c r="Q10" s="9">
        <f t="shared" si="2"/>
        <v>30</v>
      </c>
      <c r="R10" s="10">
        <f t="shared" si="5"/>
        <v>276.83319333774574</v>
      </c>
      <c r="T10" s="8">
        <f t="shared" si="8"/>
        <v>31245.17864039832</v>
      </c>
      <c r="U10" s="9">
        <f t="shared" si="6"/>
        <v>30</v>
      </c>
      <c r="V10" s="10">
        <f t="shared" si="7"/>
        <v>269.6501718280951</v>
      </c>
      <c r="X10" s="8">
        <f>X8*1.015</f>
        <v>30449.999999999996</v>
      </c>
      <c r="Y10" s="9">
        <f aca="true" t="shared" si="9" ref="Y10:Y21">$B11-$B10</f>
        <v>30</v>
      </c>
      <c r="Z10" s="10">
        <f>X10*Y10*$Z$8/365</f>
        <v>262.7876712328767</v>
      </c>
    </row>
    <row r="11" spans="2:30" ht="15">
      <c r="B11" s="7">
        <v>41409</v>
      </c>
      <c r="L11" s="8">
        <f>L10+N10</f>
        <v>455471.13031636353</v>
      </c>
      <c r="M11" s="9">
        <f t="shared" si="1"/>
        <v>31</v>
      </c>
      <c r="N11" s="10">
        <f t="shared" si="4"/>
        <v>3868.3849424129503</v>
      </c>
      <c r="P11" s="8">
        <f t="shared" si="3"/>
        <v>32354.33019914003</v>
      </c>
      <c r="Q11" s="9">
        <f t="shared" si="2"/>
        <v>31</v>
      </c>
      <c r="R11" s="10">
        <f t="shared" si="5"/>
        <v>288.52971177589257</v>
      </c>
      <c r="T11" s="8">
        <f t="shared" si="8"/>
        <v>31514.828812226417</v>
      </c>
      <c r="U11" s="9">
        <f t="shared" si="6"/>
        <v>31</v>
      </c>
      <c r="V11" s="10">
        <f t="shared" si="7"/>
        <v>281.04319940766294</v>
      </c>
      <c r="X11" s="8">
        <f>X10+Z10</f>
        <v>30712.787671232873</v>
      </c>
      <c r="Y11" s="9">
        <f t="shared" si="9"/>
        <v>31</v>
      </c>
      <c r="Z11" s="10">
        <f aca="true" t="shared" si="10" ref="Z11:Z21">X11*Y11*$Z$8/365</f>
        <v>273.8907503283918</v>
      </c>
      <c r="AB11" s="2">
        <v>30000</v>
      </c>
      <c r="AC11" s="3"/>
      <c r="AD11" s="4">
        <v>0.105</v>
      </c>
    </row>
    <row r="12" spans="2:30" ht="15">
      <c r="B12" s="7">
        <v>41440</v>
      </c>
      <c r="L12" s="8">
        <f>L11+N11</f>
        <v>459339.5152587765</v>
      </c>
      <c r="M12" s="9">
        <f t="shared" si="1"/>
        <v>30</v>
      </c>
      <c r="N12" s="10">
        <f t="shared" si="4"/>
        <v>3775.3932760995335</v>
      </c>
      <c r="P12" s="8">
        <f t="shared" si="3"/>
        <v>32642.859910915922</v>
      </c>
      <c r="Q12" s="9">
        <f t="shared" si="2"/>
        <v>30</v>
      </c>
      <c r="R12" s="10">
        <f t="shared" si="5"/>
        <v>281.7123526558497</v>
      </c>
      <c r="T12" s="8">
        <f t="shared" si="8"/>
        <v>31795.87201163408</v>
      </c>
      <c r="U12" s="9">
        <f t="shared" si="6"/>
        <v>30</v>
      </c>
      <c r="V12" s="10">
        <f t="shared" si="7"/>
        <v>274.4027310593078</v>
      </c>
      <c r="X12" s="8">
        <f aca="true" t="shared" si="11" ref="X12:X18">X11+Z11</f>
        <v>30986.678421561264</v>
      </c>
      <c r="Y12" s="9">
        <f t="shared" si="9"/>
        <v>30</v>
      </c>
      <c r="Z12" s="10">
        <f t="shared" si="10"/>
        <v>267.4192795285424</v>
      </c>
      <c r="AB12" s="5"/>
      <c r="AD12" s="6"/>
    </row>
    <row r="13" spans="2:30" ht="15">
      <c r="B13" s="7">
        <v>41470</v>
      </c>
      <c r="L13" s="11">
        <f>L12+N12</f>
        <v>463114.908534876</v>
      </c>
      <c r="M13" s="16"/>
      <c r="N13" s="17"/>
      <c r="P13" s="8">
        <f>P12+R12+(L13-AB11)*1.015</f>
        <v>472536.2044264709</v>
      </c>
      <c r="Q13" s="9">
        <f t="shared" si="2"/>
        <v>31</v>
      </c>
      <c r="R13" s="10">
        <f t="shared" si="5"/>
        <v>4213.987247693597</v>
      </c>
      <c r="T13" s="8">
        <f t="shared" si="8"/>
        <v>32070.27474269339</v>
      </c>
      <c r="U13" s="9">
        <f t="shared" si="6"/>
        <v>31</v>
      </c>
      <c r="V13" s="10">
        <f t="shared" si="7"/>
        <v>285.9965596916904</v>
      </c>
      <c r="X13" s="8">
        <f t="shared" si="11"/>
        <v>31254.097701089806</v>
      </c>
      <c r="Y13" s="9">
        <f t="shared" si="9"/>
        <v>31</v>
      </c>
      <c r="Z13" s="10">
        <f t="shared" si="10"/>
        <v>278.71804936177347</v>
      </c>
      <c r="AB13" s="8">
        <f>AB11*1.015</f>
        <v>30449.999999999996</v>
      </c>
      <c r="AC13" s="9">
        <f aca="true" t="shared" si="12" ref="AC13:AC24">$B14-$B13</f>
        <v>31</v>
      </c>
      <c r="AD13" s="10">
        <f aca="true" t="shared" si="13" ref="AD13:AD24">AB13*AC13*$AD$11/365</f>
        <v>271.54726027397254</v>
      </c>
    </row>
    <row r="14" spans="2:34" ht="15">
      <c r="B14" s="7">
        <v>41501</v>
      </c>
      <c r="M14" s="18"/>
      <c r="P14" s="8">
        <f>P13+R13</f>
        <v>476750.1916741645</v>
      </c>
      <c r="Q14" s="9">
        <f t="shared" si="2"/>
        <v>31</v>
      </c>
      <c r="R14" s="10">
        <f t="shared" si="5"/>
        <v>4251.56677780659</v>
      </c>
      <c r="T14" s="8">
        <f t="shared" si="8"/>
        <v>32356.27130238508</v>
      </c>
      <c r="U14" s="9">
        <f t="shared" si="6"/>
        <v>31</v>
      </c>
      <c r="V14" s="10">
        <f t="shared" si="7"/>
        <v>288.5470221623656</v>
      </c>
      <c r="X14" s="8">
        <f t="shared" si="11"/>
        <v>31532.81575045158</v>
      </c>
      <c r="Y14" s="9">
        <f t="shared" si="9"/>
        <v>31</v>
      </c>
      <c r="Z14" s="10">
        <f t="shared" si="10"/>
        <v>281.2036034732052</v>
      </c>
      <c r="AB14" s="8">
        <f>AB13+AD13</f>
        <v>30721.54726027397</v>
      </c>
      <c r="AC14" s="9">
        <f t="shared" si="12"/>
        <v>31</v>
      </c>
      <c r="AD14" s="10">
        <f t="shared" si="13"/>
        <v>273.9688666635391</v>
      </c>
      <c r="AF14" s="2">
        <v>30000</v>
      </c>
      <c r="AG14" s="3"/>
      <c r="AH14" s="4">
        <v>0.105</v>
      </c>
    </row>
    <row r="15" spans="2:34" ht="15">
      <c r="B15" s="7">
        <v>41532</v>
      </c>
      <c r="P15" s="8">
        <f>P14+R14</f>
        <v>481001.7584519711</v>
      </c>
      <c r="Q15" s="9">
        <f t="shared" si="2"/>
        <v>30</v>
      </c>
      <c r="R15" s="10">
        <f t="shared" si="5"/>
        <v>4151.111066092353</v>
      </c>
      <c r="T15" s="8">
        <f t="shared" si="8"/>
        <v>32644.818324547447</v>
      </c>
      <c r="U15" s="9">
        <f t="shared" si="6"/>
        <v>30</v>
      </c>
      <c r="V15" s="10">
        <f t="shared" si="7"/>
        <v>281.72925403376564</v>
      </c>
      <c r="X15" s="8">
        <f t="shared" si="11"/>
        <v>31814.019353924785</v>
      </c>
      <c r="Y15" s="9">
        <f t="shared" si="9"/>
        <v>30</v>
      </c>
      <c r="Z15" s="10">
        <f t="shared" si="10"/>
        <v>274.5593451092139</v>
      </c>
      <c r="AB15" s="8">
        <f aca="true" t="shared" si="14" ref="AB15:AB21">AB14+AD14</f>
        <v>30995.516126937506</v>
      </c>
      <c r="AC15" s="9">
        <f t="shared" si="12"/>
        <v>30</v>
      </c>
      <c r="AD15" s="10">
        <f t="shared" si="13"/>
        <v>267.4955501365839</v>
      </c>
      <c r="AF15" s="5"/>
      <c r="AH15" s="6"/>
    </row>
    <row r="16" spans="2:34" ht="15">
      <c r="B16" s="7">
        <v>41562</v>
      </c>
      <c r="P16" s="19">
        <f>P15+R15</f>
        <v>485152.86951806344</v>
      </c>
      <c r="Q16" s="16"/>
      <c r="R16" s="17"/>
      <c r="T16" s="8">
        <f>T15+V15+(P16-AF14)*1.015</f>
        <v>494906.7101394156</v>
      </c>
      <c r="U16" s="9">
        <f t="shared" si="6"/>
        <v>31</v>
      </c>
      <c r="V16" s="10">
        <f t="shared" si="7"/>
        <v>4413.483127407664</v>
      </c>
      <c r="X16" s="8">
        <f t="shared" si="11"/>
        <v>32088.578699034</v>
      </c>
      <c r="Y16" s="9">
        <f t="shared" si="9"/>
        <v>31</v>
      </c>
      <c r="Z16" s="10">
        <f t="shared" si="10"/>
        <v>286.1597908639881</v>
      </c>
      <c r="AB16" s="8">
        <f t="shared" si="14"/>
        <v>31263.01167707409</v>
      </c>
      <c r="AC16" s="9">
        <f t="shared" si="12"/>
        <v>31</v>
      </c>
      <c r="AD16" s="10">
        <f t="shared" si="13"/>
        <v>278.79754249007163</v>
      </c>
      <c r="AF16" s="8">
        <f>AF14*1.015</f>
        <v>30449.999999999996</v>
      </c>
      <c r="AG16" s="9">
        <f aca="true" t="shared" si="15" ref="AG16:AG27">$B17-$B16</f>
        <v>31</v>
      </c>
      <c r="AH16" s="10">
        <f aca="true" t="shared" si="16" ref="AH16:AH27">AF16*AG16*$AH$14/365</f>
        <v>271.54726027397254</v>
      </c>
    </row>
    <row r="17" spans="2:34" ht="15">
      <c r="B17" s="7">
        <v>41593</v>
      </c>
      <c r="P17" s="20"/>
      <c r="Q17" s="21"/>
      <c r="R17" s="21"/>
      <c r="T17" s="8">
        <f>T16+V16</f>
        <v>499320.19326682325</v>
      </c>
      <c r="U17" s="9">
        <f t="shared" si="6"/>
        <v>30</v>
      </c>
      <c r="V17" s="10">
        <f t="shared" si="7"/>
        <v>4309.20166791916</v>
      </c>
      <c r="X17" s="8">
        <f t="shared" si="11"/>
        <v>32374.738489897987</v>
      </c>
      <c r="Y17" s="9">
        <f t="shared" si="9"/>
        <v>30</v>
      </c>
      <c r="Z17" s="10">
        <f t="shared" si="10"/>
        <v>279.39842806350316</v>
      </c>
      <c r="AB17" s="8">
        <f t="shared" si="14"/>
        <v>31541.809219564162</v>
      </c>
      <c r="AC17" s="9">
        <f t="shared" si="12"/>
        <v>30</v>
      </c>
      <c r="AD17" s="10">
        <f t="shared" si="13"/>
        <v>272.21013436062225</v>
      </c>
      <c r="AF17" s="8">
        <f>AF16+AH16</f>
        <v>30721.54726027397</v>
      </c>
      <c r="AG17" s="9">
        <f t="shared" si="15"/>
        <v>30</v>
      </c>
      <c r="AH17" s="10">
        <f t="shared" si="16"/>
        <v>265.1311612872959</v>
      </c>
    </row>
    <row r="18" spans="2:34" ht="15">
      <c r="B18" s="7">
        <v>41623</v>
      </c>
      <c r="P18" s="20"/>
      <c r="Q18" s="21"/>
      <c r="R18" s="21"/>
      <c r="T18" s="8">
        <f>T17+V17</f>
        <v>503629.3949347424</v>
      </c>
      <c r="U18" s="9">
        <f t="shared" si="6"/>
        <v>31</v>
      </c>
      <c r="V18" s="10">
        <f t="shared" si="7"/>
        <v>4491.27035756873</v>
      </c>
      <c r="X18" s="8">
        <f t="shared" si="11"/>
        <v>32654.136917961492</v>
      </c>
      <c r="Y18" s="9">
        <f t="shared" si="9"/>
        <v>31</v>
      </c>
      <c r="Z18" s="10">
        <f t="shared" si="10"/>
        <v>291.2033305971634</v>
      </c>
      <c r="AB18" s="8">
        <f t="shared" si="14"/>
        <v>31814.019353924785</v>
      </c>
      <c r="AC18" s="9">
        <f t="shared" si="12"/>
        <v>31</v>
      </c>
      <c r="AD18" s="10">
        <f t="shared" si="13"/>
        <v>283.711323279521</v>
      </c>
      <c r="AF18" s="8">
        <f aca="true" t="shared" si="17" ref="AF18:AF24">AF17+AH17</f>
        <v>30986.678421561264</v>
      </c>
      <c r="AG18" s="9">
        <f t="shared" si="15"/>
        <v>31</v>
      </c>
      <c r="AH18" s="10">
        <f t="shared" si="16"/>
        <v>276.3332555128271</v>
      </c>
    </row>
    <row r="19" spans="2:34" ht="15">
      <c r="B19" s="7">
        <v>41654</v>
      </c>
      <c r="P19" s="20"/>
      <c r="Q19" s="21"/>
      <c r="R19" s="21"/>
      <c r="T19" s="19">
        <f>T18+V18</f>
        <v>508120.66529231117</v>
      </c>
      <c r="U19" s="16"/>
      <c r="V19" s="17"/>
      <c r="X19" s="8">
        <f>X18+Z18+T19*1.015</f>
        <v>548687.8155202544</v>
      </c>
      <c r="Y19" s="9">
        <f t="shared" si="9"/>
        <v>31</v>
      </c>
      <c r="Z19" s="10">
        <f t="shared" si="10"/>
        <v>4893.092711009393</v>
      </c>
      <c r="AB19" s="8">
        <f t="shared" si="14"/>
        <v>32097.730677204305</v>
      </c>
      <c r="AC19" s="9">
        <f t="shared" si="12"/>
        <v>31</v>
      </c>
      <c r="AD19" s="10">
        <f t="shared" si="13"/>
        <v>286.241406450137</v>
      </c>
      <c r="AF19" s="8">
        <f t="shared" si="17"/>
        <v>31263.01167707409</v>
      </c>
      <c r="AG19" s="9">
        <f t="shared" si="15"/>
        <v>31</v>
      </c>
      <c r="AH19" s="10">
        <f t="shared" si="16"/>
        <v>278.79754249007163</v>
      </c>
    </row>
    <row r="20" spans="2:34" ht="15">
      <c r="B20" s="7">
        <v>41685</v>
      </c>
      <c r="P20" s="20"/>
      <c r="Q20" s="21"/>
      <c r="R20" s="21"/>
      <c r="X20" s="8">
        <f>X19+Z19</f>
        <v>553580.9082312639</v>
      </c>
      <c r="Y20" s="9">
        <f t="shared" si="9"/>
        <v>28</v>
      </c>
      <c r="Z20" s="10">
        <f t="shared" si="10"/>
        <v>4458.980466301139</v>
      </c>
      <c r="AB20" s="8">
        <f t="shared" si="14"/>
        <v>32383.97208365444</v>
      </c>
      <c r="AC20" s="9">
        <f t="shared" si="12"/>
        <v>28</v>
      </c>
      <c r="AD20" s="10">
        <f t="shared" si="13"/>
        <v>260.8462408929974</v>
      </c>
      <c r="AF20" s="8">
        <f t="shared" si="17"/>
        <v>31541.809219564162</v>
      </c>
      <c r="AG20" s="9">
        <f t="shared" si="15"/>
        <v>28</v>
      </c>
      <c r="AH20" s="10">
        <f t="shared" si="16"/>
        <v>254.06279206991408</v>
      </c>
    </row>
    <row r="21" spans="2:34" ht="15">
      <c r="B21" s="7">
        <v>41713</v>
      </c>
      <c r="P21" s="20"/>
      <c r="Q21" s="21"/>
      <c r="R21" s="21"/>
      <c r="X21" s="8">
        <f>X20+Z20</f>
        <v>558039.888697565</v>
      </c>
      <c r="Y21" s="9">
        <f t="shared" si="9"/>
        <v>31</v>
      </c>
      <c r="Z21" s="10">
        <f t="shared" si="10"/>
        <v>4976.492706056367</v>
      </c>
      <c r="AB21" s="8">
        <f t="shared" si="14"/>
        <v>32644.81832454744</v>
      </c>
      <c r="AC21" s="9">
        <f t="shared" si="12"/>
        <v>31</v>
      </c>
      <c r="AD21" s="10">
        <f t="shared" si="13"/>
        <v>291.1202291682244</v>
      </c>
      <c r="AF21" s="8">
        <f t="shared" si="17"/>
        <v>31795.872011634077</v>
      </c>
      <c r="AG21" s="9">
        <f t="shared" si="15"/>
        <v>31</v>
      </c>
      <c r="AH21" s="10">
        <f t="shared" si="16"/>
        <v>283.5494887612847</v>
      </c>
    </row>
    <row r="22" spans="2:34" ht="15">
      <c r="B22" s="7">
        <v>41744</v>
      </c>
      <c r="P22" s="20"/>
      <c r="Q22" s="21"/>
      <c r="R22" s="21"/>
      <c r="X22" s="19">
        <f>X21+Z21</f>
        <v>563016.3814036213</v>
      </c>
      <c r="Y22" s="16"/>
      <c r="Z22" s="17"/>
      <c r="AB22" s="8">
        <f>AB21+AD21+X22*1.015</f>
        <v>604397.5656783913</v>
      </c>
      <c r="AC22" s="9">
        <f t="shared" si="12"/>
        <v>30</v>
      </c>
      <c r="AD22" s="10">
        <f t="shared" si="13"/>
        <v>5216.033785991595</v>
      </c>
      <c r="AF22" s="8">
        <f t="shared" si="17"/>
        <v>32079.42150039536</v>
      </c>
      <c r="AG22" s="9">
        <f t="shared" si="15"/>
        <v>30</v>
      </c>
      <c r="AH22" s="10">
        <f t="shared" si="16"/>
        <v>276.8498019897134</v>
      </c>
    </row>
    <row r="23" spans="2:34" ht="15">
      <c r="B23" s="7">
        <v>41774</v>
      </c>
      <c r="P23" s="20"/>
      <c r="Q23" s="21"/>
      <c r="R23" s="21"/>
      <c r="AB23" s="8">
        <f>AB22+AD22</f>
        <v>609613.5994643829</v>
      </c>
      <c r="AC23" s="9">
        <f t="shared" si="12"/>
        <v>31</v>
      </c>
      <c r="AD23" s="10">
        <f t="shared" si="13"/>
        <v>5436.417167826208</v>
      </c>
      <c r="AF23" s="8">
        <f t="shared" si="17"/>
        <v>32356.271302385074</v>
      </c>
      <c r="AG23" s="9">
        <f t="shared" si="15"/>
        <v>31</v>
      </c>
      <c r="AH23" s="10">
        <f t="shared" si="16"/>
        <v>288.5470221623655</v>
      </c>
    </row>
    <row r="24" spans="2:34" ht="15">
      <c r="B24" s="7">
        <v>41805</v>
      </c>
      <c r="P24" s="20"/>
      <c r="Q24" s="21"/>
      <c r="R24" s="21"/>
      <c r="AB24" s="8">
        <f>AB23+AD23</f>
        <v>615050.0166322091</v>
      </c>
      <c r="AC24" s="9">
        <f t="shared" si="12"/>
        <v>30</v>
      </c>
      <c r="AD24" s="10">
        <f t="shared" si="13"/>
        <v>5307.9658969629</v>
      </c>
      <c r="AF24" s="8">
        <f t="shared" si="17"/>
        <v>32644.81832454744</v>
      </c>
      <c r="AG24" s="9">
        <f t="shared" si="15"/>
        <v>30</v>
      </c>
      <c r="AH24" s="10">
        <f t="shared" si="16"/>
        <v>281.7292540337655</v>
      </c>
    </row>
    <row r="25" spans="2:34" ht="15">
      <c r="B25" s="7">
        <v>41835</v>
      </c>
      <c r="P25" s="20"/>
      <c r="Q25" s="21"/>
      <c r="R25" s="21"/>
      <c r="AB25" s="19">
        <f>AB24+AD24</f>
        <v>620357.982529172</v>
      </c>
      <c r="AC25" s="16"/>
      <c r="AD25" s="17"/>
      <c r="AF25" s="8">
        <f>AF24+AH24+AB25*1.015</f>
        <v>662589.8998456907</v>
      </c>
      <c r="AG25" s="9">
        <f t="shared" si="15"/>
        <v>31</v>
      </c>
      <c r="AH25" s="10">
        <f t="shared" si="16"/>
        <v>5908.849654788282</v>
      </c>
    </row>
    <row r="26" spans="2:34" ht="15">
      <c r="B26" s="7">
        <v>41866</v>
      </c>
      <c r="P26" s="20"/>
      <c r="Q26" s="21"/>
      <c r="R26" s="21"/>
      <c r="AF26" s="8">
        <f>AF25+AH25</f>
        <v>668498.749500479</v>
      </c>
      <c r="AG26" s="9">
        <f t="shared" si="15"/>
        <v>31</v>
      </c>
      <c r="AH26" s="10">
        <f t="shared" si="16"/>
        <v>5961.54364280564</v>
      </c>
    </row>
    <row r="27" spans="2:34" ht="15">
      <c r="B27" s="7">
        <v>41897</v>
      </c>
      <c r="P27" s="20"/>
      <c r="Q27" s="21"/>
      <c r="R27" s="21"/>
      <c r="AF27" s="8">
        <f>AF26+AH26</f>
        <v>674460.2931432846</v>
      </c>
      <c r="AG27" s="9">
        <f t="shared" si="15"/>
        <v>30</v>
      </c>
      <c r="AH27" s="10">
        <f t="shared" si="16"/>
        <v>5820.684721647524</v>
      </c>
    </row>
    <row r="28" spans="2:34" ht="15">
      <c r="B28" s="7">
        <v>41927</v>
      </c>
      <c r="P28" s="20"/>
      <c r="Q28" s="21"/>
      <c r="R28" s="21"/>
      <c r="AF28" s="19">
        <f>AF27+AH27</f>
        <v>680280.9778649322</v>
      </c>
      <c r="AG28" s="16"/>
      <c r="AH28" s="17"/>
    </row>
    <row r="29" spans="2:18" ht="15">
      <c r="B29" s="7"/>
      <c r="P29" s="20"/>
      <c r="Q29" s="21"/>
      <c r="R29" s="21"/>
    </row>
    <row r="30" spans="2:18" ht="15">
      <c r="B30" s="7"/>
      <c r="P30" s="20"/>
      <c r="Q30" s="21"/>
      <c r="R30" s="21"/>
    </row>
    <row r="31" spans="2:17" ht="15.75">
      <c r="B31" s="22"/>
      <c r="E31" s="23"/>
      <c r="F31" s="24">
        <f>(D34-D33)/D33</f>
        <v>0.3605619557298643</v>
      </c>
      <c r="Q31" s="18"/>
    </row>
    <row r="33" spans="2:6" ht="15">
      <c r="B33" s="7">
        <v>41197</v>
      </c>
      <c r="D33" s="25">
        <f>D2+H2+L2+P2</f>
        <v>500000</v>
      </c>
      <c r="E33">
        <f>B28-B4</f>
        <v>730</v>
      </c>
      <c r="F33" s="26">
        <f>D33*F31*E33/E33</f>
        <v>180280.97786493215</v>
      </c>
    </row>
    <row r="34" spans="2:4" ht="15">
      <c r="B34" s="7">
        <v>41927</v>
      </c>
      <c r="D34" s="27">
        <f>AF28</f>
        <v>680280.9778649322</v>
      </c>
    </row>
    <row r="37" ht="15">
      <c r="H37" s="28"/>
    </row>
    <row r="38" ht="15">
      <c r="H38" s="28"/>
    </row>
    <row r="39" ht="15">
      <c r="H39" s="28"/>
    </row>
    <row r="40" ht="15">
      <c r="H40" s="28"/>
    </row>
    <row r="41" ht="15">
      <c r="H41" s="28"/>
    </row>
    <row r="42" ht="15">
      <c r="H42" s="28"/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AH42"/>
  <sheetViews>
    <sheetView zoomScalePageLayoutView="0" workbookViewId="0" topLeftCell="A1">
      <selection activeCell="R7" sqref="R7"/>
    </sheetView>
  </sheetViews>
  <sheetFormatPr defaultColWidth="11.57421875" defaultRowHeight="15"/>
  <cols>
    <col min="1" max="1" width="4.28125" style="0" customWidth="1"/>
    <col min="2" max="2" width="8.140625" style="0" bestFit="1" customWidth="1"/>
    <col min="3" max="3" width="1.1484375" style="0" customWidth="1"/>
    <col min="4" max="4" width="10.140625" style="0" bestFit="1" customWidth="1"/>
    <col min="5" max="5" width="4.00390625" style="0" bestFit="1" customWidth="1"/>
    <col min="6" max="6" width="10.140625" style="0" bestFit="1" customWidth="1"/>
    <col min="7" max="7" width="1.57421875" style="0" customWidth="1"/>
    <col min="8" max="8" width="10.140625" style="0" bestFit="1" customWidth="1"/>
    <col min="9" max="9" width="3.00390625" style="0" bestFit="1" customWidth="1"/>
    <col min="10" max="10" width="8.140625" style="0" bestFit="1" customWidth="1"/>
    <col min="11" max="11" width="1.1484375" style="0" customWidth="1"/>
    <col min="12" max="12" width="10.140625" style="0" bestFit="1" customWidth="1"/>
    <col min="13" max="13" width="3.00390625" style="0" bestFit="1" customWidth="1"/>
    <col min="14" max="14" width="8.140625" style="0" bestFit="1" customWidth="1"/>
    <col min="15" max="15" width="1.57421875" style="0" customWidth="1"/>
    <col min="16" max="16" width="10.140625" style="0" bestFit="1" customWidth="1"/>
    <col min="17" max="17" width="3.00390625" style="0" bestFit="1" customWidth="1"/>
    <col min="18" max="18" width="8.140625" style="0" bestFit="1" customWidth="1"/>
    <col min="19" max="19" width="1.57421875" style="0" customWidth="1"/>
    <col min="21" max="21" width="3.00390625" style="0" customWidth="1"/>
    <col min="22" max="22" width="8.57421875" style="0" customWidth="1"/>
    <col min="23" max="23" width="1.421875" style="0" customWidth="1"/>
    <col min="25" max="25" width="3.421875" style="0" customWidth="1"/>
    <col min="26" max="26" width="8.8515625" style="0" customWidth="1"/>
    <col min="27" max="27" width="2.28125" style="0" customWidth="1"/>
    <col min="29" max="29" width="3.421875" style="0" customWidth="1"/>
    <col min="30" max="30" width="8.7109375" style="0" customWidth="1"/>
    <col min="31" max="31" width="2.28125" style="0" customWidth="1"/>
    <col min="33" max="33" width="3.8515625" style="0" customWidth="1"/>
    <col min="34" max="34" width="9.7109375" style="0" customWidth="1"/>
  </cols>
  <sheetData>
    <row r="2" spans="2:18" ht="15">
      <c r="B2" s="1"/>
      <c r="D2" s="2">
        <v>410000</v>
      </c>
      <c r="E2" s="3"/>
      <c r="F2" s="4">
        <v>0.09</v>
      </c>
      <c r="H2" s="2">
        <v>30000</v>
      </c>
      <c r="I2" s="3"/>
      <c r="J2" s="4">
        <v>0.1</v>
      </c>
      <c r="L2" s="2">
        <v>30000</v>
      </c>
      <c r="M2" s="3"/>
      <c r="N2" s="4">
        <f>J2</f>
        <v>0.1</v>
      </c>
      <c r="P2" s="2">
        <v>30000</v>
      </c>
      <c r="Q2" s="3"/>
      <c r="R2" s="4">
        <v>0.105</v>
      </c>
    </row>
    <row r="3" spans="4:18" ht="15">
      <c r="D3" s="5"/>
      <c r="F3" s="6"/>
      <c r="H3" s="5"/>
      <c r="J3" s="6"/>
      <c r="L3" s="5"/>
      <c r="N3" s="6"/>
      <c r="P3" s="5"/>
      <c r="R3" s="6"/>
    </row>
    <row r="4" spans="2:18" ht="15">
      <c r="B4" s="7">
        <v>41197</v>
      </c>
      <c r="D4" s="8">
        <f>D2*1.015</f>
        <v>416149.99999999994</v>
      </c>
      <c r="E4" s="9">
        <f>$B5-$B4</f>
        <v>31</v>
      </c>
      <c r="F4" s="10">
        <f>D4*E4*F$2/366</f>
        <v>3172.290983606557</v>
      </c>
      <c r="H4" s="8">
        <f>H2*1.015</f>
        <v>30449.999999999996</v>
      </c>
      <c r="I4" s="9">
        <f aca="true" t="shared" si="0" ref="I4:I9">$B5-$B4</f>
        <v>31</v>
      </c>
      <c r="J4" s="10">
        <f>H4*I4*J$2/366</f>
        <v>257.90983606557376</v>
      </c>
      <c r="L4" s="8">
        <f>L2*1.015</f>
        <v>30449.999999999996</v>
      </c>
      <c r="M4" s="9">
        <f aca="true" t="shared" si="1" ref="M4:M12">$B5-$B4</f>
        <v>31</v>
      </c>
      <c r="N4" s="10">
        <f>L4*M4*N$2/366</f>
        <v>257.90983606557376</v>
      </c>
      <c r="P4" s="8">
        <f>P2*1.015</f>
        <v>30449.999999999996</v>
      </c>
      <c r="Q4" s="9">
        <f aca="true" t="shared" si="2" ref="Q4:Q15">$B5-$B4</f>
        <v>31</v>
      </c>
      <c r="R4" s="10">
        <f>P4*Q4*R$2/366</f>
        <v>270.80532786885243</v>
      </c>
    </row>
    <row r="5" spans="2:22" ht="15">
      <c r="B5" s="7">
        <v>41228</v>
      </c>
      <c r="D5" s="8">
        <f>D4</f>
        <v>416149.99999999994</v>
      </c>
      <c r="E5" s="9">
        <f>$B6-$B5</f>
        <v>30</v>
      </c>
      <c r="F5" s="10">
        <f>D5*E5*F$2/366</f>
        <v>3069.959016393442</v>
      </c>
      <c r="H5" s="8">
        <f>H4+(J4+F4+N4+R4)*1.015</f>
        <v>34468.29972336065</v>
      </c>
      <c r="I5" s="9">
        <f t="shared" si="0"/>
        <v>30</v>
      </c>
      <c r="J5" s="10">
        <f>H5*I5*J$2/366</f>
        <v>282.52704691279223</v>
      </c>
      <c r="L5" s="8">
        <f>L4</f>
        <v>30449.999999999996</v>
      </c>
      <c r="M5" s="9">
        <f t="shared" si="1"/>
        <v>30</v>
      </c>
      <c r="N5" s="10">
        <f>L5*M5*N$2/366</f>
        <v>249.59016393442624</v>
      </c>
      <c r="P5" s="8">
        <f aca="true" t="shared" si="3" ref="P5:P10">P4</f>
        <v>30449.999999999996</v>
      </c>
      <c r="Q5" s="9">
        <f t="shared" si="2"/>
        <v>30</v>
      </c>
      <c r="R5" s="10">
        <f>P5*Q5*R$2/366</f>
        <v>262.0696721311475</v>
      </c>
      <c r="T5" s="2">
        <v>30000</v>
      </c>
      <c r="U5" s="3"/>
      <c r="V5" s="4">
        <v>0.105</v>
      </c>
    </row>
    <row r="6" spans="2:22" ht="15">
      <c r="B6" s="7">
        <v>41258</v>
      </c>
      <c r="D6" s="8">
        <f>D5</f>
        <v>416149.99999999994</v>
      </c>
      <c r="E6" s="9">
        <f>$B7-$B6</f>
        <v>31</v>
      </c>
      <c r="F6" s="10">
        <f>D6*F$2*16/366+D6*F$2*15/365</f>
        <v>3176.4964069166845</v>
      </c>
      <c r="H6" s="8">
        <f>H5+(J5+F5+N5+R5)*1.015</f>
        <v>38390.407811223035</v>
      </c>
      <c r="I6" s="9">
        <f t="shared" si="0"/>
        <v>31</v>
      </c>
      <c r="J6" s="10">
        <f>H6*J$2*16/366+H6*J$2*15/365</f>
        <v>325.595718617529</v>
      </c>
      <c r="L6" s="8">
        <f>L5</f>
        <v>30449.999999999996</v>
      </c>
      <c r="M6" s="9">
        <f t="shared" si="1"/>
        <v>31</v>
      </c>
      <c r="N6" s="10">
        <f>L6*N$2*16/366+L6*N$2*15/365</f>
        <v>258.2517403997305</v>
      </c>
      <c r="P6" s="8">
        <f t="shared" si="3"/>
        <v>30449.999999999996</v>
      </c>
      <c r="Q6" s="9">
        <f t="shared" si="2"/>
        <v>31</v>
      </c>
      <c r="R6" s="10">
        <f>P6*R$2*16/366+P6*R$2*15/365</f>
        <v>271.164327419717</v>
      </c>
      <c r="T6" s="5"/>
      <c r="V6" s="6"/>
    </row>
    <row r="7" spans="2:22" ht="15">
      <c r="B7" s="7">
        <v>41289</v>
      </c>
      <c r="D7" s="11">
        <f>D6+F6</f>
        <v>419326.49640691665</v>
      </c>
      <c r="E7" s="12"/>
      <c r="F7" s="13"/>
      <c r="H7" s="14">
        <f>H6+(J6+N6+R6+D7-T5)*1.015</f>
        <v>434424.6386274769</v>
      </c>
      <c r="I7" s="9">
        <f t="shared" si="0"/>
        <v>31</v>
      </c>
      <c r="J7" s="10">
        <f>H7*I7*J$2/365</f>
        <v>3689.6339171100776</v>
      </c>
      <c r="L7" s="8">
        <f>L6</f>
        <v>30449.999999999996</v>
      </c>
      <c r="M7" s="9">
        <f t="shared" si="1"/>
        <v>31</v>
      </c>
      <c r="N7" s="10">
        <f aca="true" t="shared" si="4" ref="N7:N12">L7*M7*N$2/365</f>
        <v>258.6164383561644</v>
      </c>
      <c r="P7" s="8">
        <f t="shared" si="3"/>
        <v>30449.999999999996</v>
      </c>
      <c r="Q7" s="9">
        <f t="shared" si="2"/>
        <v>31</v>
      </c>
      <c r="R7" s="10">
        <f>P7*Q7*R$2/365</f>
        <v>271.54726027397254</v>
      </c>
      <c r="T7" s="8">
        <f>T5*1.015</f>
        <v>30449.999999999996</v>
      </c>
      <c r="U7" s="9">
        <f aca="true" t="shared" si="5" ref="U7:U18">$B8-$B7</f>
        <v>31</v>
      </c>
      <c r="V7" s="10">
        <f>T7*U7*$V$5/365</f>
        <v>271.54726027397254</v>
      </c>
    </row>
    <row r="8" spans="2:26" ht="15">
      <c r="B8" s="7">
        <v>41320</v>
      </c>
      <c r="H8" s="8">
        <f>H7</f>
        <v>434424.6386274769</v>
      </c>
      <c r="I8" s="9">
        <f t="shared" si="0"/>
        <v>28</v>
      </c>
      <c r="J8" s="10">
        <f>H8*I8*J$2/365</f>
        <v>3332.572570292973</v>
      </c>
      <c r="L8" s="8">
        <f>L7+(N7+J7+R7+V7)*1.015</f>
        <v>35008.715049154394</v>
      </c>
      <c r="M8" s="9">
        <f t="shared" si="1"/>
        <v>28</v>
      </c>
      <c r="N8" s="10">
        <f t="shared" si="4"/>
        <v>268.56000585652686</v>
      </c>
      <c r="P8" s="8">
        <f t="shared" si="3"/>
        <v>30449.999999999996</v>
      </c>
      <c r="Q8" s="9">
        <f t="shared" si="2"/>
        <v>28</v>
      </c>
      <c r="R8" s="10">
        <f aca="true" t="shared" si="6" ref="R8:R15">P8*Q8*R$2/365</f>
        <v>245.2684931506849</v>
      </c>
      <c r="T8" s="8">
        <f aca="true" t="shared" si="7" ref="T8:T13">T7</f>
        <v>30449.999999999996</v>
      </c>
      <c r="U8" s="9">
        <f t="shared" si="5"/>
        <v>28</v>
      </c>
      <c r="V8" s="10">
        <f aca="true" t="shared" si="8" ref="V8:V18">T8*U8*$V$5/365</f>
        <v>245.2684931506849</v>
      </c>
      <c r="X8" s="2">
        <v>30000</v>
      </c>
      <c r="Y8" s="3"/>
      <c r="Z8" s="4">
        <v>0.105</v>
      </c>
    </row>
    <row r="9" spans="2:26" ht="15">
      <c r="B9" s="7">
        <v>41348</v>
      </c>
      <c r="H9" s="8">
        <f>H8</f>
        <v>434424.6386274769</v>
      </c>
      <c r="I9" s="9">
        <f t="shared" si="0"/>
        <v>31</v>
      </c>
      <c r="J9" s="10">
        <f>H9*I9*J$2/365</f>
        <v>3689.6339171100776</v>
      </c>
      <c r="L9" s="8">
        <f>L8+(N8+J8+R8+V8)*1.015</f>
        <v>39161.75965504203</v>
      </c>
      <c r="M9" s="9">
        <f t="shared" si="1"/>
        <v>31</v>
      </c>
      <c r="N9" s="10">
        <f t="shared" si="4"/>
        <v>332.6067258373432</v>
      </c>
      <c r="P9" s="8">
        <f t="shared" si="3"/>
        <v>30449.999999999996</v>
      </c>
      <c r="Q9" s="9">
        <f t="shared" si="2"/>
        <v>31</v>
      </c>
      <c r="R9" s="10">
        <f t="shared" si="6"/>
        <v>271.54726027397254</v>
      </c>
      <c r="T9" s="8">
        <f t="shared" si="7"/>
        <v>30449.999999999996</v>
      </c>
      <c r="U9" s="9">
        <f t="shared" si="5"/>
        <v>31</v>
      </c>
      <c r="V9" s="10">
        <f t="shared" si="8"/>
        <v>271.54726027397254</v>
      </c>
      <c r="X9" s="5"/>
      <c r="Z9" s="6"/>
    </row>
    <row r="10" spans="2:26" ht="15">
      <c r="B10" s="7">
        <v>41379</v>
      </c>
      <c r="H10" s="11">
        <f>H9+J9</f>
        <v>438114.272544587</v>
      </c>
      <c r="I10" s="12"/>
      <c r="J10" s="15"/>
      <c r="L10" s="14">
        <f>L9+(N9+R9+V9+H10-X8)*1.015</f>
        <v>454286.58305287885</v>
      </c>
      <c r="M10" s="9">
        <f t="shared" si="1"/>
        <v>30</v>
      </c>
      <c r="N10" s="10">
        <f t="shared" si="4"/>
        <v>3733.8623264620182</v>
      </c>
      <c r="P10" s="8">
        <f t="shared" si="3"/>
        <v>30449.999999999996</v>
      </c>
      <c r="Q10" s="9">
        <f t="shared" si="2"/>
        <v>30</v>
      </c>
      <c r="R10" s="10">
        <f t="shared" si="6"/>
        <v>262.7876712328767</v>
      </c>
      <c r="T10" s="8">
        <f t="shared" si="7"/>
        <v>30449.999999999996</v>
      </c>
      <c r="U10" s="9">
        <f t="shared" si="5"/>
        <v>30</v>
      </c>
      <c r="V10" s="10">
        <f t="shared" si="8"/>
        <v>262.7876712328767</v>
      </c>
      <c r="X10" s="8">
        <f>X8*1.015</f>
        <v>30449.999999999996</v>
      </c>
      <c r="Y10" s="9">
        <f aca="true" t="shared" si="9" ref="Y10:Y21">$B11-$B10</f>
        <v>30</v>
      </c>
      <c r="Z10" s="10">
        <f>X10*Y10*$Z$8/365</f>
        <v>262.7876712328767</v>
      </c>
    </row>
    <row r="11" spans="2:30" ht="15">
      <c r="B11" s="7">
        <v>41409</v>
      </c>
      <c r="L11" s="8">
        <f>L10</f>
        <v>454286.58305287885</v>
      </c>
      <c r="M11" s="9">
        <f t="shared" si="1"/>
        <v>31</v>
      </c>
      <c r="N11" s="10">
        <f t="shared" si="4"/>
        <v>3858.324404010752</v>
      </c>
      <c r="P11" s="8">
        <f>P10+(R10+N10+V10+Z10)*1.015</f>
        <v>35040.058720263056</v>
      </c>
      <c r="Q11" s="9">
        <f t="shared" si="2"/>
        <v>31</v>
      </c>
      <c r="R11" s="10">
        <f t="shared" si="6"/>
        <v>312.4805236560445</v>
      </c>
      <c r="T11" s="8">
        <f t="shared" si="7"/>
        <v>30449.999999999996</v>
      </c>
      <c r="U11" s="9">
        <f t="shared" si="5"/>
        <v>31</v>
      </c>
      <c r="V11" s="10">
        <f t="shared" si="8"/>
        <v>271.54726027397254</v>
      </c>
      <c r="X11" s="8">
        <f aca="true" t="shared" si="10" ref="X11:X16">X10</f>
        <v>30449.999999999996</v>
      </c>
      <c r="Y11" s="9">
        <f t="shared" si="9"/>
        <v>31</v>
      </c>
      <c r="Z11" s="10">
        <f aca="true" t="shared" si="11" ref="Z11:Z21">X11*Y11*$Z$8/365</f>
        <v>271.54726027397254</v>
      </c>
      <c r="AB11" s="2">
        <v>30000</v>
      </c>
      <c r="AC11" s="3"/>
      <c r="AD11" s="4">
        <v>0.105</v>
      </c>
    </row>
    <row r="12" spans="2:30" ht="15">
      <c r="B12" s="7">
        <v>41440</v>
      </c>
      <c r="L12" s="8">
        <f>L11</f>
        <v>454286.58305287885</v>
      </c>
      <c r="M12" s="9">
        <f t="shared" si="1"/>
        <v>30</v>
      </c>
      <c r="N12" s="10">
        <f t="shared" si="4"/>
        <v>3733.8623264620182</v>
      </c>
      <c r="P12" s="8">
        <f>P11+(R11+N11+V11+Z11)*1.015</f>
        <v>39824.666660201015</v>
      </c>
      <c r="Q12" s="9">
        <f t="shared" si="2"/>
        <v>30</v>
      </c>
      <c r="R12" s="10">
        <f t="shared" si="6"/>
        <v>343.6923287113238</v>
      </c>
      <c r="T12" s="8">
        <f t="shared" si="7"/>
        <v>30449.999999999996</v>
      </c>
      <c r="U12" s="9">
        <f t="shared" si="5"/>
        <v>30</v>
      </c>
      <c r="V12" s="10">
        <f t="shared" si="8"/>
        <v>262.7876712328767</v>
      </c>
      <c r="X12" s="8">
        <f t="shared" si="10"/>
        <v>30449.999999999996</v>
      </c>
      <c r="Y12" s="9">
        <f t="shared" si="9"/>
        <v>30</v>
      </c>
      <c r="Z12" s="10">
        <f t="shared" si="11"/>
        <v>262.7876712328767</v>
      </c>
      <c r="AB12" s="5"/>
      <c r="AD12" s="6"/>
    </row>
    <row r="13" spans="2:30" ht="15">
      <c r="B13" s="7">
        <v>41470</v>
      </c>
      <c r="L13" s="11">
        <f>L12+N12</f>
        <v>458020.44537934085</v>
      </c>
      <c r="M13" s="16"/>
      <c r="N13" s="17"/>
      <c r="P13" s="8">
        <f>P12+(R12+V12+Z12+L13-AB11)*1.015</f>
        <v>475147.7254064767</v>
      </c>
      <c r="Q13" s="9">
        <f t="shared" si="2"/>
        <v>31</v>
      </c>
      <c r="R13" s="10">
        <f t="shared" si="6"/>
        <v>4237.276290953648</v>
      </c>
      <c r="T13" s="8">
        <f t="shared" si="7"/>
        <v>30449.999999999996</v>
      </c>
      <c r="U13" s="9">
        <f t="shared" si="5"/>
        <v>31</v>
      </c>
      <c r="V13" s="10">
        <f t="shared" si="8"/>
        <v>271.54726027397254</v>
      </c>
      <c r="X13" s="8">
        <f t="shared" si="10"/>
        <v>30449.999999999996</v>
      </c>
      <c r="Y13" s="9">
        <f t="shared" si="9"/>
        <v>31</v>
      </c>
      <c r="Z13" s="10">
        <f t="shared" si="11"/>
        <v>271.54726027397254</v>
      </c>
      <c r="AB13" s="8">
        <f>AB11*1.015</f>
        <v>30449.999999999996</v>
      </c>
      <c r="AC13" s="9">
        <f aca="true" t="shared" si="12" ref="AC13:AC24">$B14-$B13</f>
        <v>31</v>
      </c>
      <c r="AD13" s="10">
        <f>AB13*AC13*$AD$11/365</f>
        <v>271.54726027397254</v>
      </c>
    </row>
    <row r="14" spans="2:34" ht="15">
      <c r="B14" s="7">
        <v>41501</v>
      </c>
      <c r="M14" s="18"/>
      <c r="P14" s="8">
        <f>P13</f>
        <v>475147.7254064767</v>
      </c>
      <c r="Q14" s="9">
        <f t="shared" si="2"/>
        <v>31</v>
      </c>
      <c r="R14" s="10">
        <f t="shared" si="6"/>
        <v>4237.276290953648</v>
      </c>
      <c r="T14" s="8">
        <f>T13+(V13+R13+Z13+AD13)*1.015</f>
        <v>35577.696842852194</v>
      </c>
      <c r="U14" s="9">
        <f t="shared" si="5"/>
        <v>31</v>
      </c>
      <c r="V14" s="10">
        <f t="shared" si="8"/>
        <v>317.2750773246134</v>
      </c>
      <c r="X14" s="8">
        <f t="shared" si="10"/>
        <v>30449.999999999996</v>
      </c>
      <c r="Y14" s="9">
        <f t="shared" si="9"/>
        <v>31</v>
      </c>
      <c r="Z14" s="10">
        <f t="shared" si="11"/>
        <v>271.54726027397254</v>
      </c>
      <c r="AB14" s="8">
        <f aca="true" t="shared" si="13" ref="AB14:AB19">AB13</f>
        <v>30449.999999999996</v>
      </c>
      <c r="AC14" s="9">
        <f t="shared" si="12"/>
        <v>31</v>
      </c>
      <c r="AD14" s="10">
        <f aca="true" t="shared" si="14" ref="AD14:AD24">AB14*AC14*$AD$11/365</f>
        <v>271.54726027397254</v>
      </c>
      <c r="AF14" s="2">
        <v>30000</v>
      </c>
      <c r="AG14" s="3"/>
      <c r="AH14" s="4">
        <v>0.105</v>
      </c>
    </row>
    <row r="15" spans="2:34" ht="15">
      <c r="B15" s="7">
        <v>41532</v>
      </c>
      <c r="P15" s="8">
        <f>P14</f>
        <v>475147.7254064767</v>
      </c>
      <c r="Q15" s="9">
        <f t="shared" si="2"/>
        <v>30</v>
      </c>
      <c r="R15" s="10">
        <f t="shared" si="6"/>
        <v>4100.589958987402</v>
      </c>
      <c r="T15" s="8">
        <f>T14+(V14+R14+Z14+AD14)*1.015</f>
        <v>40751.807420010795</v>
      </c>
      <c r="U15" s="9">
        <f t="shared" si="5"/>
        <v>30</v>
      </c>
      <c r="V15" s="10">
        <f t="shared" si="8"/>
        <v>351.69368047406573</v>
      </c>
      <c r="X15" s="8">
        <f t="shared" si="10"/>
        <v>30449.999999999996</v>
      </c>
      <c r="Y15" s="9">
        <f t="shared" si="9"/>
        <v>30</v>
      </c>
      <c r="Z15" s="10">
        <f t="shared" si="11"/>
        <v>262.7876712328767</v>
      </c>
      <c r="AB15" s="8">
        <f t="shared" si="13"/>
        <v>30449.999999999996</v>
      </c>
      <c r="AC15" s="9">
        <f t="shared" si="12"/>
        <v>30</v>
      </c>
      <c r="AD15" s="10">
        <f t="shared" si="14"/>
        <v>262.7876712328767</v>
      </c>
      <c r="AF15" s="5"/>
      <c r="AH15" s="6"/>
    </row>
    <row r="16" spans="2:34" ht="15">
      <c r="B16" s="7">
        <v>41562</v>
      </c>
      <c r="P16" s="19">
        <f>P15+R15</f>
        <v>479248.3153654641</v>
      </c>
      <c r="Q16" s="16"/>
      <c r="R16" s="17"/>
      <c r="T16" s="8">
        <f>T15+(V15+Z15+AD15+P16-AF14)*1.015</f>
        <v>497629.2755742407</v>
      </c>
      <c r="U16" s="9">
        <f t="shared" si="5"/>
        <v>31</v>
      </c>
      <c r="V16" s="10">
        <f t="shared" si="8"/>
        <v>4437.762443819599</v>
      </c>
      <c r="X16" s="8">
        <f t="shared" si="10"/>
        <v>30449.999999999996</v>
      </c>
      <c r="Y16" s="9">
        <f t="shared" si="9"/>
        <v>31</v>
      </c>
      <c r="Z16" s="10">
        <f t="shared" si="11"/>
        <v>271.54726027397254</v>
      </c>
      <c r="AB16" s="8">
        <f t="shared" si="13"/>
        <v>30449.999999999996</v>
      </c>
      <c r="AC16" s="9">
        <f t="shared" si="12"/>
        <v>31</v>
      </c>
      <c r="AD16" s="10">
        <f t="shared" si="14"/>
        <v>271.54726027397254</v>
      </c>
      <c r="AF16" s="8">
        <f>AF14*1.015</f>
        <v>30449.999999999996</v>
      </c>
      <c r="AG16" s="9">
        <f aca="true" t="shared" si="15" ref="AG16:AG27">$B17-$B16</f>
        <v>31</v>
      </c>
      <c r="AH16" s="10">
        <f>AF16*AG16*$AH$14/365</f>
        <v>271.54726027397254</v>
      </c>
    </row>
    <row r="17" spans="2:34" ht="15">
      <c r="B17" s="7">
        <v>41593</v>
      </c>
      <c r="P17" s="20"/>
      <c r="Q17" s="21"/>
      <c r="R17" s="21"/>
      <c r="T17" s="8">
        <f>T16</f>
        <v>497629.2755742407</v>
      </c>
      <c r="U17" s="9">
        <f t="shared" si="5"/>
        <v>30</v>
      </c>
      <c r="V17" s="10">
        <f t="shared" si="8"/>
        <v>4294.608816599611</v>
      </c>
      <c r="X17" s="8">
        <f>X16+(Z16+AD16+AH16+V16)*1.015</f>
        <v>35781.19028801114</v>
      </c>
      <c r="Y17" s="9">
        <f t="shared" si="9"/>
        <v>30</v>
      </c>
      <c r="Z17" s="10">
        <f t="shared" si="11"/>
        <v>308.7965737184523</v>
      </c>
      <c r="AB17" s="8">
        <f t="shared" si="13"/>
        <v>30449.999999999996</v>
      </c>
      <c r="AC17" s="9">
        <f t="shared" si="12"/>
        <v>30</v>
      </c>
      <c r="AD17" s="10">
        <f t="shared" si="14"/>
        <v>262.7876712328767</v>
      </c>
      <c r="AF17" s="8">
        <f aca="true" t="shared" si="16" ref="AF17:AF22">AF16</f>
        <v>30449.999999999996</v>
      </c>
      <c r="AG17" s="9">
        <f t="shared" si="15"/>
        <v>30</v>
      </c>
      <c r="AH17" s="10">
        <f aca="true" t="shared" si="17" ref="AH17:AH27">AF17*AG17*$AH$14/365</f>
        <v>262.7876712328767</v>
      </c>
    </row>
    <row r="18" spans="2:34" ht="15">
      <c r="B18" s="7">
        <v>41623</v>
      </c>
      <c r="P18" s="20"/>
      <c r="Q18" s="21"/>
      <c r="R18" s="21"/>
      <c r="T18" s="8">
        <f>T17</f>
        <v>497629.2755742407</v>
      </c>
      <c r="U18" s="9">
        <f t="shared" si="5"/>
        <v>31</v>
      </c>
      <c r="V18" s="10">
        <f t="shared" si="8"/>
        <v>4437.762443819599</v>
      </c>
      <c r="X18" s="8">
        <f>X17+(Z17+AD17+AH17+V17)*1.015</f>
        <v>40987.10573178671</v>
      </c>
      <c r="Y18" s="9">
        <f t="shared" si="9"/>
        <v>31</v>
      </c>
      <c r="Z18" s="10">
        <f t="shared" si="11"/>
        <v>365.51514837524854</v>
      </c>
      <c r="AB18" s="8">
        <f t="shared" si="13"/>
        <v>30449.999999999996</v>
      </c>
      <c r="AC18" s="9">
        <f t="shared" si="12"/>
        <v>31</v>
      </c>
      <c r="AD18" s="10">
        <f t="shared" si="14"/>
        <v>271.54726027397254</v>
      </c>
      <c r="AF18" s="8">
        <f t="shared" si="16"/>
        <v>30449.999999999996</v>
      </c>
      <c r="AG18" s="9">
        <f t="shared" si="15"/>
        <v>31</v>
      </c>
      <c r="AH18" s="10">
        <f t="shared" si="17"/>
        <v>271.54726027397254</v>
      </c>
    </row>
    <row r="19" spans="2:34" ht="15">
      <c r="B19" s="7">
        <v>41654</v>
      </c>
      <c r="P19" s="20"/>
      <c r="Q19" s="21"/>
      <c r="R19" s="21"/>
      <c r="T19" s="19">
        <f>T18+V18</f>
        <v>502067.0380180603</v>
      </c>
      <c r="U19" s="16"/>
      <c r="V19" s="17"/>
      <c r="X19" s="8">
        <f>X18+(Z18+AD18+AH18+T19)*1.015</f>
        <v>551507.388134075</v>
      </c>
      <c r="Y19" s="9">
        <f t="shared" si="9"/>
        <v>31</v>
      </c>
      <c r="Z19" s="10">
        <f t="shared" si="11"/>
        <v>4918.237118839491</v>
      </c>
      <c r="AB19" s="8">
        <f t="shared" si="13"/>
        <v>30449.999999999996</v>
      </c>
      <c r="AC19" s="9">
        <f t="shared" si="12"/>
        <v>31</v>
      </c>
      <c r="AD19" s="10">
        <f t="shared" si="14"/>
        <v>271.54726027397254</v>
      </c>
      <c r="AF19" s="8">
        <f t="shared" si="16"/>
        <v>30449.999999999996</v>
      </c>
      <c r="AG19" s="9">
        <f t="shared" si="15"/>
        <v>31</v>
      </c>
      <c r="AH19" s="10">
        <f t="shared" si="17"/>
        <v>271.54726027397254</v>
      </c>
    </row>
    <row r="20" spans="2:34" ht="15">
      <c r="B20" s="7">
        <v>41685</v>
      </c>
      <c r="P20" s="20"/>
      <c r="Q20" s="21"/>
      <c r="R20" s="21"/>
      <c r="X20" s="8">
        <f>X19</f>
        <v>551507.388134075</v>
      </c>
      <c r="Y20" s="9">
        <f t="shared" si="9"/>
        <v>28</v>
      </c>
      <c r="Z20" s="10">
        <f t="shared" si="11"/>
        <v>4442.278687984056</v>
      </c>
      <c r="AB20" s="8">
        <f>AB19+(AD19+Z19+AH19)*1.015</f>
        <v>35993.251613978246</v>
      </c>
      <c r="AC20" s="9">
        <f t="shared" si="12"/>
        <v>28</v>
      </c>
      <c r="AD20" s="10">
        <f t="shared" si="14"/>
        <v>289.91824587697545</v>
      </c>
      <c r="AF20" s="8">
        <f t="shared" si="16"/>
        <v>30449.999999999996</v>
      </c>
      <c r="AG20" s="9">
        <f t="shared" si="15"/>
        <v>28</v>
      </c>
      <c r="AH20" s="10">
        <f t="shared" si="17"/>
        <v>245.2684931506849</v>
      </c>
    </row>
    <row r="21" spans="2:34" ht="15">
      <c r="B21" s="7">
        <v>41713</v>
      </c>
      <c r="P21" s="20"/>
      <c r="Q21" s="21"/>
      <c r="R21" s="21"/>
      <c r="X21" s="8">
        <f>X20</f>
        <v>551507.388134075</v>
      </c>
      <c r="Y21" s="9">
        <f t="shared" si="9"/>
        <v>31</v>
      </c>
      <c r="Z21" s="10">
        <f t="shared" si="11"/>
        <v>4918.237118839491</v>
      </c>
      <c r="AB21" s="8">
        <f>AB20+(AD20+Z20+AH20)*1.015</f>
        <v>41045.37902239514</v>
      </c>
      <c r="AC21" s="9">
        <f t="shared" si="12"/>
        <v>31</v>
      </c>
      <c r="AD21" s="10">
        <f t="shared" si="14"/>
        <v>366.034818405195</v>
      </c>
      <c r="AF21" s="8">
        <f t="shared" si="16"/>
        <v>30449.999999999996</v>
      </c>
      <c r="AG21" s="9">
        <f t="shared" si="15"/>
        <v>31</v>
      </c>
      <c r="AH21" s="10">
        <f t="shared" si="17"/>
        <v>271.54726027397254</v>
      </c>
    </row>
    <row r="22" spans="2:34" ht="15">
      <c r="B22" s="7">
        <v>41744</v>
      </c>
      <c r="P22" s="20"/>
      <c r="Q22" s="21"/>
      <c r="R22" s="21"/>
      <c r="X22" s="19">
        <f>X21+Z21</f>
        <v>556425.6252529145</v>
      </c>
      <c r="Y22" s="16"/>
      <c r="Z22" s="17"/>
      <c r="AB22" s="8">
        <f>AB21+(AD21+X22+AH21)*1.015</f>
        <v>606464.5344639625</v>
      </c>
      <c r="AC22" s="9">
        <f t="shared" si="12"/>
        <v>30</v>
      </c>
      <c r="AD22" s="10">
        <f t="shared" si="14"/>
        <v>5233.872009757484</v>
      </c>
      <c r="AF22" s="8">
        <f t="shared" si="16"/>
        <v>30449.999999999996</v>
      </c>
      <c r="AG22" s="9">
        <f t="shared" si="15"/>
        <v>30</v>
      </c>
      <c r="AH22" s="10">
        <f t="shared" si="17"/>
        <v>262.7876712328767</v>
      </c>
    </row>
    <row r="23" spans="2:34" ht="15">
      <c r="B23" s="7">
        <v>41774</v>
      </c>
      <c r="P23" s="20"/>
      <c r="Q23" s="21"/>
      <c r="R23" s="21"/>
      <c r="AB23" s="8">
        <f>AB22</f>
        <v>606464.5344639625</v>
      </c>
      <c r="AC23" s="9">
        <f t="shared" si="12"/>
        <v>31</v>
      </c>
      <c r="AD23" s="10">
        <f t="shared" si="14"/>
        <v>5408.3344100827335</v>
      </c>
      <c r="AF23" s="8">
        <f>AF22+(AH22+AD22)*1.015</f>
        <v>36029.109576205214</v>
      </c>
      <c r="AG23" s="9">
        <f t="shared" si="15"/>
        <v>31</v>
      </c>
      <c r="AH23" s="10">
        <f t="shared" si="17"/>
        <v>321.3006895083506</v>
      </c>
    </row>
    <row r="24" spans="2:34" ht="15">
      <c r="B24" s="7">
        <v>41805</v>
      </c>
      <c r="P24" s="20"/>
      <c r="Q24" s="21"/>
      <c r="R24" s="21"/>
      <c r="AB24" s="8">
        <f>AB23</f>
        <v>606464.5344639625</v>
      </c>
      <c r="AC24" s="9">
        <f t="shared" si="12"/>
        <v>30</v>
      </c>
      <c r="AD24" s="10">
        <f t="shared" si="14"/>
        <v>5233.872009757484</v>
      </c>
      <c r="AF24" s="8">
        <f>AF23+(AH23+AD23)*1.015</f>
        <v>41844.68920229017</v>
      </c>
      <c r="AG24" s="9">
        <f t="shared" si="15"/>
        <v>30</v>
      </c>
      <c r="AH24" s="10">
        <f t="shared" si="17"/>
        <v>361.1253999649699</v>
      </c>
    </row>
    <row r="25" spans="2:34" ht="15">
      <c r="B25" s="7">
        <v>41835</v>
      </c>
      <c r="P25" s="20"/>
      <c r="Q25" s="21"/>
      <c r="R25" s="21"/>
      <c r="AB25" s="19">
        <f>AB24+AD24</f>
        <v>611698.40647372</v>
      </c>
      <c r="AC25" s="16"/>
      <c r="AD25" s="17"/>
      <c r="AF25" s="8">
        <f>AF24+(AH24+AB25)*1.015</f>
        <v>663085.1140540803</v>
      </c>
      <c r="AG25" s="9">
        <f t="shared" si="15"/>
        <v>31</v>
      </c>
      <c r="AH25" s="10">
        <f t="shared" si="17"/>
        <v>5913.265880126113</v>
      </c>
    </row>
    <row r="26" spans="2:34" ht="15">
      <c r="B26" s="7">
        <v>41866</v>
      </c>
      <c r="P26" s="20"/>
      <c r="Q26" s="21"/>
      <c r="R26" s="21"/>
      <c r="AF26" s="8">
        <f>AF25+AH25</f>
        <v>668998.3799342065</v>
      </c>
      <c r="AG26" s="9">
        <f t="shared" si="15"/>
        <v>31</v>
      </c>
      <c r="AH26" s="10">
        <f t="shared" si="17"/>
        <v>5965.999251194088</v>
      </c>
    </row>
    <row r="27" spans="2:34" ht="15">
      <c r="B27" s="7">
        <v>41897</v>
      </c>
      <c r="P27" s="20"/>
      <c r="Q27" s="21"/>
      <c r="R27" s="21"/>
      <c r="AF27" s="8">
        <f>AF26+AH26</f>
        <v>674964.3791854006</v>
      </c>
      <c r="AG27" s="9">
        <f t="shared" si="15"/>
        <v>30</v>
      </c>
      <c r="AH27" s="10">
        <f t="shared" si="17"/>
        <v>5825.035053243867</v>
      </c>
    </row>
    <row r="28" spans="2:34" ht="15">
      <c r="B28" s="7">
        <v>41927</v>
      </c>
      <c r="P28" s="20"/>
      <c r="Q28" s="21"/>
      <c r="R28" s="21"/>
      <c r="AF28" s="19">
        <f>AF27+AH27</f>
        <v>680789.4142386444</v>
      </c>
      <c r="AG28" s="16"/>
      <c r="AH28" s="17"/>
    </row>
    <row r="29" spans="2:18" ht="15">
      <c r="B29" s="7"/>
      <c r="P29" s="20"/>
      <c r="Q29" s="21"/>
      <c r="R29" s="21"/>
    </row>
    <row r="30" spans="2:18" ht="15">
      <c r="B30" s="7"/>
      <c r="P30" s="20"/>
      <c r="Q30" s="21"/>
      <c r="R30" s="21"/>
    </row>
    <row r="31" spans="2:17" ht="15.75">
      <c r="B31" s="22"/>
      <c r="E31" s="23"/>
      <c r="F31" s="24">
        <f>(D34-D33)/D33</f>
        <v>0.36157882847728884</v>
      </c>
      <c r="Q31" s="18"/>
    </row>
    <row r="33" spans="2:6" ht="15">
      <c r="B33" s="7">
        <f>B4</f>
        <v>41197</v>
      </c>
      <c r="D33" s="25">
        <f>D2+H2+L2+P2</f>
        <v>500000</v>
      </c>
      <c r="E33">
        <f>B28-B4</f>
        <v>730</v>
      </c>
      <c r="F33" s="26">
        <f>D33*F31*E33/E33</f>
        <v>180789.41423864441</v>
      </c>
    </row>
    <row r="34" spans="2:4" ht="15">
      <c r="B34" s="7">
        <f>B28</f>
        <v>41927</v>
      </c>
      <c r="D34" s="27">
        <f>AF28</f>
        <v>680789.4142386444</v>
      </c>
    </row>
    <row r="37" ht="15">
      <c r="H37" s="28"/>
    </row>
    <row r="38" ht="15">
      <c r="H38" s="28"/>
    </row>
    <row r="39" ht="15">
      <c r="H39" s="28"/>
    </row>
    <row r="40" ht="15">
      <c r="H40" s="28"/>
    </row>
    <row r="41" ht="15">
      <c r="H41" s="28"/>
    </row>
    <row r="42" ht="15">
      <c r="H42" s="28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AH40"/>
  <sheetViews>
    <sheetView zoomScalePageLayoutView="0" workbookViewId="0" topLeftCell="A1">
      <selection activeCell="AH24" sqref="AH24"/>
    </sheetView>
  </sheetViews>
  <sheetFormatPr defaultColWidth="11.57421875" defaultRowHeight="15"/>
  <cols>
    <col min="1" max="1" width="4.28125" style="0" customWidth="1"/>
    <col min="2" max="2" width="8.140625" style="0" bestFit="1" customWidth="1"/>
    <col min="3" max="3" width="1.421875" style="0" customWidth="1"/>
    <col min="4" max="4" width="10.140625" style="0" bestFit="1" customWidth="1"/>
    <col min="5" max="5" width="4.00390625" style="0" bestFit="1" customWidth="1"/>
    <col min="6" max="6" width="10.140625" style="0" customWidth="1"/>
    <col min="7" max="7" width="0.9921875" style="0" customWidth="1"/>
    <col min="8" max="8" width="10.140625" style="0" bestFit="1" customWidth="1"/>
    <col min="9" max="9" width="3.00390625" style="0" bestFit="1" customWidth="1"/>
    <col min="10" max="10" width="8.140625" style="0" bestFit="1" customWidth="1"/>
    <col min="11" max="11" width="1.7109375" style="0" customWidth="1"/>
    <col min="12" max="12" width="10.140625" style="0" bestFit="1" customWidth="1"/>
    <col min="13" max="13" width="3.00390625" style="0" bestFit="1" customWidth="1"/>
    <col min="14" max="14" width="8.140625" style="0" bestFit="1" customWidth="1"/>
    <col min="15" max="15" width="1.7109375" style="0" customWidth="1"/>
    <col min="16" max="16" width="10.140625" style="0" bestFit="1" customWidth="1"/>
    <col min="17" max="17" width="3.00390625" style="0" bestFit="1" customWidth="1"/>
    <col min="18" max="18" width="8.140625" style="0" bestFit="1" customWidth="1"/>
    <col min="19" max="19" width="1.7109375" style="0" customWidth="1"/>
    <col min="21" max="21" width="3.140625" style="0" customWidth="1"/>
    <col min="22" max="22" width="8.57421875" style="0" customWidth="1"/>
    <col min="23" max="23" width="1.28515625" style="0" customWidth="1"/>
    <col min="25" max="25" width="3.7109375" style="0" customWidth="1"/>
    <col min="26" max="26" width="8.7109375" style="0" customWidth="1"/>
    <col min="27" max="27" width="1.7109375" style="0" customWidth="1"/>
    <col min="29" max="29" width="3.28125" style="0" customWidth="1"/>
    <col min="30" max="30" width="9.00390625" style="0" customWidth="1"/>
    <col min="31" max="31" width="1.421875" style="0" customWidth="1"/>
    <col min="33" max="33" width="3.57421875" style="0" customWidth="1"/>
    <col min="34" max="34" width="9.00390625" style="0" customWidth="1"/>
  </cols>
  <sheetData>
    <row r="2" spans="2:10" ht="15">
      <c r="B2" s="1"/>
      <c r="D2" s="2">
        <v>470000</v>
      </c>
      <c r="E2" s="3"/>
      <c r="F2" s="4">
        <v>0.09</v>
      </c>
      <c r="H2" s="2">
        <v>30000</v>
      </c>
      <c r="I2" s="3"/>
      <c r="J2" s="4">
        <v>0.1</v>
      </c>
    </row>
    <row r="3" spans="4:18" ht="15">
      <c r="D3" s="5"/>
      <c r="F3" s="6"/>
      <c r="H3" s="5"/>
      <c r="J3" s="6"/>
      <c r="L3" s="5"/>
      <c r="N3" s="6"/>
      <c r="P3" s="5"/>
      <c r="R3" s="6"/>
    </row>
    <row r="4" spans="2:18" ht="15">
      <c r="B4" s="7">
        <v>41197</v>
      </c>
      <c r="D4" s="8">
        <f>D2*1.015</f>
        <v>477049.99999999994</v>
      </c>
      <c r="E4" s="9">
        <f>$B5-$B4</f>
        <v>31</v>
      </c>
      <c r="F4" s="10">
        <f>D4*E4*$F$2/366</f>
        <v>3636.5286885245896</v>
      </c>
      <c r="H4" s="8">
        <f>H2*1.015</f>
        <v>30449.999999999996</v>
      </c>
      <c r="I4" s="9">
        <f aca="true" t="shared" si="0" ref="I4:I9">$B5-$B4</f>
        <v>31</v>
      </c>
      <c r="J4" s="10">
        <f>H4*I4*J$2/366</f>
        <v>257.90983606557376</v>
      </c>
      <c r="L4" s="8"/>
      <c r="N4" s="10"/>
      <c r="P4" s="8"/>
      <c r="R4" s="10"/>
    </row>
    <row r="5" spans="2:18" ht="15">
      <c r="B5" s="7">
        <v>41228</v>
      </c>
      <c r="D5" s="8">
        <f>D4+F4</f>
        <v>480686.52868852456</v>
      </c>
      <c r="E5" s="9">
        <f>$B6-$B5</f>
        <v>30</v>
      </c>
      <c r="F5" s="10">
        <f>D5*E5*$F$2/366</f>
        <v>3546.048162456328</v>
      </c>
      <c r="H5" s="8">
        <f>H4+J4</f>
        <v>30707.90983606557</v>
      </c>
      <c r="I5" s="9">
        <f t="shared" si="0"/>
        <v>30</v>
      </c>
      <c r="J5" s="10">
        <f>H5*I5*J$2/366</f>
        <v>251.70417898414402</v>
      </c>
      <c r="L5" s="2">
        <v>30000</v>
      </c>
      <c r="M5" s="3"/>
      <c r="N5" s="4">
        <f>J2</f>
        <v>0.1</v>
      </c>
      <c r="P5" s="8"/>
      <c r="R5" s="10"/>
    </row>
    <row r="6" spans="2:10" ht="15">
      <c r="B6" s="7">
        <v>41258</v>
      </c>
      <c r="D6" s="8">
        <f>D5+F5</f>
        <v>484232.57685098087</v>
      </c>
      <c r="E6" s="9">
        <f>$B7-$B6</f>
        <v>31</v>
      </c>
      <c r="F6" s="10">
        <f>D6*$F$2*16/366+D6*$F$2*15/365</f>
        <v>3696.1745535964155</v>
      </c>
      <c r="H6" s="8">
        <f>H5+J5</f>
        <v>30959.614015049712</v>
      </c>
      <c r="I6" s="9">
        <f t="shared" si="0"/>
        <v>31</v>
      </c>
      <c r="J6" s="10">
        <f>H6*J$2*16/366+H6*J$2*15/365</f>
        <v>262.57386540198615</v>
      </c>
    </row>
    <row r="7" spans="2:18" ht="15">
      <c r="B7" s="7">
        <v>41289</v>
      </c>
      <c r="D7" s="11">
        <f>D6+F6</f>
        <v>487928.7514045773</v>
      </c>
      <c r="E7" s="12"/>
      <c r="F7" s="13"/>
      <c r="H7" s="14">
        <f>H6+J6+(D7-L5)*1.015</f>
        <v>496019.8705560976</v>
      </c>
      <c r="I7" s="9">
        <f t="shared" si="0"/>
        <v>31</v>
      </c>
      <c r="J7" s="10">
        <f>H7*I7*J$2/365</f>
        <v>4212.771503353158</v>
      </c>
      <c r="L7" s="8">
        <f>L5*1.015</f>
        <v>30449.999999999996</v>
      </c>
      <c r="M7" s="9">
        <f aca="true" t="shared" si="1" ref="M7:M12">$B8-$B7</f>
        <v>31</v>
      </c>
      <c r="N7" s="10">
        <f aca="true" t="shared" si="2" ref="N7:N12">L7*M7*N$5/365</f>
        <v>258.6164383561644</v>
      </c>
      <c r="P7" s="8"/>
      <c r="R7" s="10"/>
    </row>
    <row r="8" spans="2:18" ht="15">
      <c r="B8" s="7">
        <v>41320</v>
      </c>
      <c r="H8" s="8">
        <f>H7+J7</f>
        <v>500232.64205945074</v>
      </c>
      <c r="I8" s="9">
        <f t="shared" si="0"/>
        <v>28</v>
      </c>
      <c r="J8" s="10">
        <f>H8*I8*J$2/365</f>
        <v>3837.401089771129</v>
      </c>
      <c r="L8" s="8">
        <f>L7+N7</f>
        <v>30708.61643835616</v>
      </c>
      <c r="M8" s="9">
        <f t="shared" si="1"/>
        <v>28</v>
      </c>
      <c r="N8" s="10">
        <f t="shared" si="2"/>
        <v>235.5729480202664</v>
      </c>
      <c r="P8" s="2">
        <v>30000</v>
      </c>
      <c r="Q8" s="3"/>
      <c r="R8" s="4">
        <f>J2</f>
        <v>0.1</v>
      </c>
    </row>
    <row r="9" spans="2:14" ht="15">
      <c r="B9" s="7">
        <v>41348</v>
      </c>
      <c r="D9" s="29"/>
      <c r="H9" s="8">
        <f>H8+J8</f>
        <v>504070.04314922186</v>
      </c>
      <c r="I9" s="9">
        <f t="shared" si="0"/>
        <v>31</v>
      </c>
      <c r="J9" s="10">
        <f>H9*I9*J$2/365</f>
        <v>4281.142832226268</v>
      </c>
      <c r="L9" s="8">
        <f>L8+N8</f>
        <v>30944.189386376427</v>
      </c>
      <c r="M9" s="9">
        <f t="shared" si="1"/>
        <v>31</v>
      </c>
      <c r="N9" s="10">
        <f t="shared" si="2"/>
        <v>262.81366328155326</v>
      </c>
    </row>
    <row r="10" spans="2:18" ht="15">
      <c r="B10" s="7">
        <v>41379</v>
      </c>
      <c r="H10" s="11">
        <f>H9+J9</f>
        <v>508351.18598144816</v>
      </c>
      <c r="I10" s="12"/>
      <c r="J10" s="15"/>
      <c r="L10" s="14">
        <f>L9+N9+(H10-P8)*1.015</f>
        <v>516733.4568208278</v>
      </c>
      <c r="M10" s="9">
        <f t="shared" si="1"/>
        <v>30</v>
      </c>
      <c r="N10" s="10">
        <f t="shared" si="2"/>
        <v>4247.124302636941</v>
      </c>
      <c r="P10" s="8">
        <f>P8*1.015</f>
        <v>30449.999999999996</v>
      </c>
      <c r="Q10" s="9">
        <f aca="true" t="shared" si="3" ref="Q10:Q15">$B11-$B10</f>
        <v>30</v>
      </c>
      <c r="R10" s="10">
        <f aca="true" t="shared" si="4" ref="R10:R15">P10*Q10*$J$2/365</f>
        <v>250.27397260273972</v>
      </c>
    </row>
    <row r="11" spans="2:22" ht="15">
      <c r="B11" s="7">
        <v>41409</v>
      </c>
      <c r="L11" s="8">
        <f>L10+N10</f>
        <v>520980.58112346474</v>
      </c>
      <c r="M11" s="9">
        <f t="shared" si="1"/>
        <v>31</v>
      </c>
      <c r="N11" s="10">
        <f t="shared" si="2"/>
        <v>4424.766579404769</v>
      </c>
      <c r="P11" s="8">
        <f>P10+R10</f>
        <v>30700.273972602736</v>
      </c>
      <c r="Q11" s="9">
        <f t="shared" si="3"/>
        <v>31</v>
      </c>
      <c r="R11" s="10">
        <f t="shared" si="4"/>
        <v>260.74205291799586</v>
      </c>
      <c r="T11" s="2">
        <v>30000</v>
      </c>
      <c r="U11" s="3"/>
      <c r="V11" s="4">
        <f>N5</f>
        <v>0.1</v>
      </c>
    </row>
    <row r="12" spans="2:18" ht="15">
      <c r="B12" s="7">
        <v>41440</v>
      </c>
      <c r="L12" s="8">
        <f>L11+N11</f>
        <v>525405.3477028696</v>
      </c>
      <c r="M12" s="9">
        <f t="shared" si="1"/>
        <v>30</v>
      </c>
      <c r="N12" s="10">
        <f t="shared" si="2"/>
        <v>4318.400118105777</v>
      </c>
      <c r="P12" s="8">
        <f>P11+R11</f>
        <v>30961.01602552073</v>
      </c>
      <c r="Q12" s="9">
        <f t="shared" si="3"/>
        <v>30</v>
      </c>
      <c r="R12" s="10">
        <f t="shared" si="4"/>
        <v>254.47410431934847</v>
      </c>
    </row>
    <row r="13" spans="2:22" ht="15">
      <c r="B13" s="7">
        <v>41470</v>
      </c>
      <c r="L13" s="11">
        <f>L12+N12</f>
        <v>529723.7478209754</v>
      </c>
      <c r="M13" s="16"/>
      <c r="N13" s="17"/>
      <c r="P13" s="14">
        <f>P12+R12+(L13-T11)*1.015</f>
        <v>538435.0941681301</v>
      </c>
      <c r="Q13" s="9">
        <f t="shared" si="3"/>
        <v>31</v>
      </c>
      <c r="R13" s="10">
        <f t="shared" si="4"/>
        <v>4573.010388825214</v>
      </c>
      <c r="T13" s="8">
        <f>T11*1.015</f>
        <v>30449.999999999996</v>
      </c>
      <c r="U13" s="9">
        <f aca="true" t="shared" si="5" ref="U13:U18">$B14-$B13</f>
        <v>31</v>
      </c>
      <c r="V13" s="10">
        <f aca="true" t="shared" si="6" ref="V13:V18">T13*U13*$J$2/365</f>
        <v>258.6164383561644</v>
      </c>
    </row>
    <row r="14" spans="2:26" ht="15">
      <c r="B14" s="7">
        <v>41501</v>
      </c>
      <c r="P14" s="8">
        <f>P13+R13</f>
        <v>543008.1045569553</v>
      </c>
      <c r="Q14" s="9">
        <f t="shared" si="3"/>
        <v>31</v>
      </c>
      <c r="R14" s="10">
        <f t="shared" si="4"/>
        <v>4611.8496551412645</v>
      </c>
      <c r="T14" s="8">
        <f>T13+V13</f>
        <v>30708.61643835616</v>
      </c>
      <c r="U14" s="9">
        <f t="shared" si="5"/>
        <v>31</v>
      </c>
      <c r="V14" s="10">
        <f t="shared" si="6"/>
        <v>260.81290673672356</v>
      </c>
      <c r="X14" s="2">
        <v>30000</v>
      </c>
      <c r="Y14" s="3"/>
      <c r="Z14" s="4">
        <f>R8</f>
        <v>0.1</v>
      </c>
    </row>
    <row r="15" spans="2:22" ht="15">
      <c r="B15" s="7">
        <v>41532</v>
      </c>
      <c r="P15" s="8">
        <f>P14+R14</f>
        <v>547619.9542120965</v>
      </c>
      <c r="Q15" s="9">
        <f t="shared" si="3"/>
        <v>30</v>
      </c>
      <c r="R15" s="10">
        <f t="shared" si="4"/>
        <v>4500.98592503093</v>
      </c>
      <c r="T15" s="8">
        <f>T14+V14</f>
        <v>30969.42934509288</v>
      </c>
      <c r="U15" s="9">
        <f t="shared" si="5"/>
        <v>30</v>
      </c>
      <c r="V15" s="10">
        <f t="shared" si="6"/>
        <v>254.5432548911744</v>
      </c>
    </row>
    <row r="16" spans="2:26" ht="15">
      <c r="B16" s="7">
        <v>41562</v>
      </c>
      <c r="P16" s="19">
        <f>P15+R15</f>
        <v>552120.9401371274</v>
      </c>
      <c r="Q16" s="16"/>
      <c r="R16" s="17"/>
      <c r="T16" s="14">
        <f>T15+V15+(P16-X14)*1.015</f>
        <v>561176.7268391683</v>
      </c>
      <c r="U16" s="9">
        <f t="shared" si="5"/>
        <v>31</v>
      </c>
      <c r="V16" s="10">
        <f t="shared" si="6"/>
        <v>4766.158501921704</v>
      </c>
      <c r="X16" s="8">
        <f>X14*1.015</f>
        <v>30449.999999999996</v>
      </c>
      <c r="Y16" s="9">
        <f aca="true" t="shared" si="7" ref="Y16:Y21">$B17-$B16</f>
        <v>31</v>
      </c>
      <c r="Z16" s="10">
        <f aca="true" t="shared" si="8" ref="Z16:Z21">X16*Y16*$J$2/365</f>
        <v>258.6164383561644</v>
      </c>
    </row>
    <row r="17" spans="2:30" ht="15">
      <c r="B17" s="7">
        <v>41593</v>
      </c>
      <c r="P17" s="20"/>
      <c r="Q17" s="21"/>
      <c r="R17" s="21"/>
      <c r="T17" s="8">
        <f>T16+V16</f>
        <v>565942.88534109</v>
      </c>
      <c r="U17" s="9">
        <f t="shared" si="5"/>
        <v>30</v>
      </c>
      <c r="V17" s="10">
        <f t="shared" si="6"/>
        <v>4651.5853589678645</v>
      </c>
      <c r="X17" s="8">
        <f>X16+Z16</f>
        <v>30708.61643835616</v>
      </c>
      <c r="Y17" s="9">
        <f t="shared" si="7"/>
        <v>30</v>
      </c>
      <c r="Z17" s="10">
        <f t="shared" si="8"/>
        <v>252.3995871645712</v>
      </c>
      <c r="AB17" s="2">
        <v>30000</v>
      </c>
      <c r="AC17" s="3"/>
      <c r="AD17" s="4">
        <f>V11</f>
        <v>0.1</v>
      </c>
    </row>
    <row r="18" spans="2:26" ht="15">
      <c r="B18" s="7">
        <v>41623</v>
      </c>
      <c r="P18" s="20"/>
      <c r="Q18" s="21"/>
      <c r="R18" s="21"/>
      <c r="T18" s="8">
        <f>T17+V17</f>
        <v>570594.4707000579</v>
      </c>
      <c r="U18" s="9">
        <f t="shared" si="5"/>
        <v>31</v>
      </c>
      <c r="V18" s="10">
        <f t="shared" si="6"/>
        <v>4846.144819644328</v>
      </c>
      <c r="X18" s="8">
        <f>X17+Z17</f>
        <v>30961.01602552073</v>
      </c>
      <c r="Y18" s="9">
        <f t="shared" si="7"/>
        <v>31</v>
      </c>
      <c r="Z18" s="10">
        <f t="shared" si="8"/>
        <v>262.9565744633268</v>
      </c>
    </row>
    <row r="19" spans="2:30" ht="15">
      <c r="B19" s="7">
        <v>41654</v>
      </c>
      <c r="P19" s="20"/>
      <c r="Q19" s="21"/>
      <c r="R19" s="21"/>
      <c r="T19" s="19">
        <f>T18+V18</f>
        <v>575440.6155197022</v>
      </c>
      <c r="U19" s="16"/>
      <c r="V19" s="17"/>
      <c r="X19" s="14">
        <f>X18+Z18+(T19-AB17)*1.015</f>
        <v>584846.1973524817</v>
      </c>
      <c r="Y19" s="9">
        <f t="shared" si="7"/>
        <v>31</v>
      </c>
      <c r="Z19" s="10">
        <f t="shared" si="8"/>
        <v>4967.1868816238175</v>
      </c>
      <c r="AB19" s="8">
        <f>AB17*1.015</f>
        <v>30449.999999999996</v>
      </c>
      <c r="AC19" s="9">
        <f aca="true" t="shared" si="9" ref="AC19:AC24">$B20-$B19</f>
        <v>31</v>
      </c>
      <c r="AD19" s="10">
        <f aca="true" t="shared" si="10" ref="AD19:AD24">AB19*AC19*$J$2/365</f>
        <v>258.6164383561644</v>
      </c>
    </row>
    <row r="20" spans="2:34" ht="15">
      <c r="B20" s="7">
        <v>41685</v>
      </c>
      <c r="P20" s="20"/>
      <c r="Q20" s="21"/>
      <c r="R20" s="21"/>
      <c r="X20" s="8">
        <f>X19+Z19</f>
        <v>589813.3842341055</v>
      </c>
      <c r="Y20" s="9">
        <f t="shared" si="7"/>
        <v>28</v>
      </c>
      <c r="Z20" s="10">
        <f t="shared" si="8"/>
        <v>4524.595824261632</v>
      </c>
      <c r="AB20" s="8">
        <f>AB19+AD19</f>
        <v>30708.61643835616</v>
      </c>
      <c r="AC20" s="9">
        <f t="shared" si="9"/>
        <v>28</v>
      </c>
      <c r="AD20" s="10">
        <f t="shared" si="10"/>
        <v>235.5729480202664</v>
      </c>
      <c r="AF20" s="2">
        <v>30000</v>
      </c>
      <c r="AG20" s="3"/>
      <c r="AH20" s="4">
        <f>Z14</f>
        <v>0.1</v>
      </c>
    </row>
    <row r="21" spans="2:30" ht="15">
      <c r="B21" s="7">
        <v>41713</v>
      </c>
      <c r="P21" s="20"/>
      <c r="Q21" s="21"/>
      <c r="R21" s="21"/>
      <c r="X21" s="8">
        <f>X20+Z20</f>
        <v>594337.9800583671</v>
      </c>
      <c r="Y21" s="9">
        <f t="shared" si="7"/>
        <v>31</v>
      </c>
      <c r="Z21" s="10">
        <f t="shared" si="8"/>
        <v>5047.802022413529</v>
      </c>
      <c r="AB21" s="8">
        <f>AB20+AD20</f>
        <v>30944.189386376427</v>
      </c>
      <c r="AC21" s="9">
        <f t="shared" si="9"/>
        <v>31</v>
      </c>
      <c r="AD21" s="10">
        <f t="shared" si="10"/>
        <v>262.81366328155326</v>
      </c>
    </row>
    <row r="22" spans="2:34" ht="15">
      <c r="B22" s="7">
        <v>41744</v>
      </c>
      <c r="P22" s="20"/>
      <c r="Q22" s="21"/>
      <c r="R22" s="21"/>
      <c r="X22" s="19">
        <f>X21+Z21</f>
        <v>599385.7820807807</v>
      </c>
      <c r="Y22" s="16"/>
      <c r="Z22" s="17"/>
      <c r="AB22" s="14">
        <f>AB21+AD21+(X22-AF20)*1.015</f>
        <v>609133.5718616504</v>
      </c>
      <c r="AC22" s="9">
        <f t="shared" si="9"/>
        <v>30</v>
      </c>
      <c r="AD22" s="10">
        <f t="shared" si="10"/>
        <v>5006.57730297247</v>
      </c>
      <c r="AF22" s="8">
        <f>AF20*1.015</f>
        <v>30449.999999999996</v>
      </c>
      <c r="AG22" s="9">
        <f aca="true" t="shared" si="11" ref="AG22:AG27">$B23-$B22</f>
        <v>30</v>
      </c>
      <c r="AH22" s="10">
        <f aca="true" t="shared" si="12" ref="AH22:AH27">AF22*AG22*$J$2/365</f>
        <v>250.27397260273972</v>
      </c>
    </row>
    <row r="23" spans="2:34" ht="15">
      <c r="B23" s="7">
        <v>41774</v>
      </c>
      <c r="P23" s="20"/>
      <c r="Q23" s="21"/>
      <c r="R23" s="21"/>
      <c r="AB23" s="8">
        <f>AB22+AD22</f>
        <v>614140.1491646229</v>
      </c>
      <c r="AC23" s="9">
        <f t="shared" si="9"/>
        <v>31</v>
      </c>
      <c r="AD23" s="10">
        <f t="shared" si="10"/>
        <v>5215.984828521454</v>
      </c>
      <c r="AF23" s="8">
        <f>AF22+AH22</f>
        <v>30700.273972602736</v>
      </c>
      <c r="AG23" s="9">
        <f t="shared" si="11"/>
        <v>31</v>
      </c>
      <c r="AH23" s="10">
        <f t="shared" si="12"/>
        <v>260.74205291799586</v>
      </c>
    </row>
    <row r="24" spans="2:34" ht="15">
      <c r="B24" s="7">
        <v>41805</v>
      </c>
      <c r="P24" s="20"/>
      <c r="Q24" s="21"/>
      <c r="R24" s="21"/>
      <c r="AB24" s="8">
        <f>AB23+AD23</f>
        <v>619356.1339931444</v>
      </c>
      <c r="AC24" s="9">
        <f t="shared" si="9"/>
        <v>30</v>
      </c>
      <c r="AD24" s="10">
        <f t="shared" si="10"/>
        <v>5090.598361587488</v>
      </c>
      <c r="AF24" s="8">
        <f>AF23+AH23</f>
        <v>30961.01602552073</v>
      </c>
      <c r="AG24" s="9">
        <f t="shared" si="11"/>
        <v>30</v>
      </c>
      <c r="AH24" s="10">
        <f t="shared" si="12"/>
        <v>254.47410431934847</v>
      </c>
    </row>
    <row r="25" spans="2:34" ht="15">
      <c r="B25" s="7">
        <v>41835</v>
      </c>
      <c r="P25" s="20"/>
      <c r="Q25" s="21"/>
      <c r="R25" s="21"/>
      <c r="AB25" s="19">
        <f>AB24+AD24</f>
        <v>624446.7323547319</v>
      </c>
      <c r="AC25" s="16"/>
      <c r="AD25" s="17"/>
      <c r="AF25" s="14">
        <f>AF24+AH24+(AB25-AJ23)*1.015</f>
        <v>665028.9234698929</v>
      </c>
      <c r="AG25" s="9">
        <f t="shared" si="11"/>
        <v>31</v>
      </c>
      <c r="AH25" s="10">
        <f t="shared" si="12"/>
        <v>5648.190856867584</v>
      </c>
    </row>
    <row r="26" spans="2:34" ht="15">
      <c r="B26" s="7">
        <v>41866</v>
      </c>
      <c r="P26" s="20"/>
      <c r="Q26" s="21"/>
      <c r="R26" s="21"/>
      <c r="AF26" s="8">
        <f>AF25+AH25</f>
        <v>670677.1143267605</v>
      </c>
      <c r="AG26" s="9">
        <f t="shared" si="11"/>
        <v>31</v>
      </c>
      <c r="AH26" s="10">
        <f t="shared" si="12"/>
        <v>5696.161792912213</v>
      </c>
    </row>
    <row r="27" spans="2:34" ht="15">
      <c r="B27" s="7">
        <v>41897</v>
      </c>
      <c r="P27" s="20"/>
      <c r="Q27" s="21"/>
      <c r="R27" s="21"/>
      <c r="AF27" s="8">
        <f>AF26+AH26</f>
        <v>676373.2761196727</v>
      </c>
      <c r="AG27" s="9">
        <f t="shared" si="11"/>
        <v>30</v>
      </c>
      <c r="AH27" s="10">
        <f t="shared" si="12"/>
        <v>5559.232406463064</v>
      </c>
    </row>
    <row r="28" spans="2:34" ht="15">
      <c r="B28" s="7">
        <v>41927</v>
      </c>
      <c r="P28" s="20"/>
      <c r="Q28" s="21"/>
      <c r="R28" s="21"/>
      <c r="AF28" s="19">
        <f>AF27+AH27</f>
        <v>681932.5085261357</v>
      </c>
      <c r="AG28" s="16"/>
      <c r="AH28" s="17"/>
    </row>
    <row r="29" spans="2:6" ht="15.75">
      <c r="B29" s="22"/>
      <c r="E29" s="23"/>
      <c r="F29" s="24">
        <f>(D32-D31)/D31</f>
        <v>0.3638650170522714</v>
      </c>
    </row>
    <row r="31" spans="2:6" ht="15">
      <c r="B31" s="7">
        <f>B4</f>
        <v>41197</v>
      </c>
      <c r="D31" s="25">
        <f>D2+H2</f>
        <v>500000</v>
      </c>
      <c r="E31">
        <f>B32-B31</f>
        <v>730</v>
      </c>
      <c r="F31" s="26">
        <f>D31*F29*E31/E31</f>
        <v>181932.5085261357</v>
      </c>
    </row>
    <row r="32" spans="2:4" ht="15">
      <c r="B32" s="7">
        <f>B28</f>
        <v>41927</v>
      </c>
      <c r="D32" s="27">
        <f>AF28</f>
        <v>681932.5085261357</v>
      </c>
    </row>
    <row r="33" ht="15">
      <c r="F33" s="25"/>
    </row>
    <row r="34" ht="15">
      <c r="D34" s="25"/>
    </row>
    <row r="35" ht="15">
      <c r="H35" s="28"/>
    </row>
    <row r="36" ht="15">
      <c r="H36" s="28"/>
    </row>
    <row r="37" ht="15">
      <c r="H37" s="28"/>
    </row>
    <row r="38" ht="15">
      <c r="H38" s="28"/>
    </row>
    <row r="39" ht="15">
      <c r="H39" s="28"/>
    </row>
    <row r="40" ht="15">
      <c r="H40" s="28"/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B2:AH40"/>
  <sheetViews>
    <sheetView zoomScalePageLayoutView="0" workbookViewId="0" topLeftCell="A1">
      <selection activeCell="A21" sqref="A21"/>
    </sheetView>
  </sheetViews>
  <sheetFormatPr defaultColWidth="11.57421875" defaultRowHeight="15"/>
  <cols>
    <col min="1" max="1" width="4.28125" style="0" customWidth="1"/>
    <col min="2" max="2" width="8.140625" style="0" bestFit="1" customWidth="1"/>
    <col min="3" max="3" width="1.421875" style="0" customWidth="1"/>
    <col min="4" max="4" width="10.140625" style="0" bestFit="1" customWidth="1"/>
    <col min="5" max="5" width="4.00390625" style="0" bestFit="1" customWidth="1"/>
    <col min="6" max="6" width="10.140625" style="0" customWidth="1"/>
    <col min="7" max="7" width="0.9921875" style="0" customWidth="1"/>
    <col min="8" max="8" width="10.140625" style="0" bestFit="1" customWidth="1"/>
    <col min="9" max="9" width="3.00390625" style="0" bestFit="1" customWidth="1"/>
    <col min="10" max="10" width="8.140625" style="0" bestFit="1" customWidth="1"/>
    <col min="11" max="11" width="1.7109375" style="0" customWidth="1"/>
    <col min="12" max="12" width="10.140625" style="0" bestFit="1" customWidth="1"/>
    <col min="13" max="13" width="3.00390625" style="0" bestFit="1" customWidth="1"/>
    <col min="14" max="14" width="8.140625" style="0" bestFit="1" customWidth="1"/>
    <col min="15" max="15" width="1.7109375" style="0" customWidth="1"/>
    <col min="16" max="16" width="10.140625" style="0" bestFit="1" customWidth="1"/>
    <col min="17" max="17" width="3.00390625" style="0" bestFit="1" customWidth="1"/>
    <col min="18" max="18" width="8.140625" style="0" bestFit="1" customWidth="1"/>
    <col min="19" max="19" width="1.7109375" style="0" customWidth="1"/>
    <col min="21" max="21" width="3.140625" style="0" customWidth="1"/>
    <col min="22" max="22" width="8.57421875" style="0" customWidth="1"/>
    <col min="23" max="23" width="1.28515625" style="0" customWidth="1"/>
    <col min="25" max="25" width="3.7109375" style="0" customWidth="1"/>
    <col min="26" max="26" width="8.7109375" style="0" customWidth="1"/>
    <col min="27" max="27" width="1.7109375" style="0" customWidth="1"/>
    <col min="29" max="29" width="3.28125" style="0" customWidth="1"/>
    <col min="30" max="30" width="9.00390625" style="0" customWidth="1"/>
    <col min="31" max="31" width="1.421875" style="0" customWidth="1"/>
    <col min="33" max="33" width="3.57421875" style="0" customWidth="1"/>
    <col min="34" max="34" width="9.00390625" style="0" customWidth="1"/>
  </cols>
  <sheetData>
    <row r="2" spans="2:10" ht="15">
      <c r="B2" s="1"/>
      <c r="D2" s="2">
        <v>470000</v>
      </c>
      <c r="E2" s="3"/>
      <c r="F2" s="4">
        <v>0.09</v>
      </c>
      <c r="H2" s="2">
        <v>30000</v>
      </c>
      <c r="I2" s="3"/>
      <c r="J2" s="4">
        <v>0.1</v>
      </c>
    </row>
    <row r="3" spans="4:18" ht="15">
      <c r="D3" s="5"/>
      <c r="F3" s="6"/>
      <c r="H3" s="5"/>
      <c r="J3" s="6"/>
      <c r="L3" s="5"/>
      <c r="N3" s="6"/>
      <c r="P3" s="5"/>
      <c r="R3" s="6"/>
    </row>
    <row r="4" spans="2:18" ht="15">
      <c r="B4" s="7">
        <v>41197</v>
      </c>
      <c r="D4" s="8">
        <f>D2*1.015</f>
        <v>477049.99999999994</v>
      </c>
      <c r="E4" s="9">
        <f>$B5-$B4</f>
        <v>31</v>
      </c>
      <c r="F4" s="10">
        <f>D4*E4*$F$2/366</f>
        <v>3636.5286885245896</v>
      </c>
      <c r="H4" s="8">
        <f>H2*1.015</f>
        <v>30449.999999999996</v>
      </c>
      <c r="I4" s="9">
        <f aca="true" t="shared" si="0" ref="I4:I9">$B5-$B4</f>
        <v>31</v>
      </c>
      <c r="J4" s="10">
        <f>H4*I4*J$2/366</f>
        <v>257.90983606557376</v>
      </c>
      <c r="L4" s="8"/>
      <c r="N4" s="10"/>
      <c r="P4" s="8"/>
      <c r="R4" s="10"/>
    </row>
    <row r="5" spans="2:18" ht="15">
      <c r="B5" s="7">
        <v>41228</v>
      </c>
      <c r="D5" s="8">
        <f>D4</f>
        <v>477049.99999999994</v>
      </c>
      <c r="E5" s="9">
        <f>$B6-$B5</f>
        <v>30</v>
      </c>
      <c r="F5" s="10">
        <f>D5*E5*$F$2/366</f>
        <v>3519.221311475409</v>
      </c>
      <c r="H5" s="8">
        <f>H4+(J4+F4)*1.015</f>
        <v>34402.85510245901</v>
      </c>
      <c r="I5" s="9">
        <f t="shared" si="0"/>
        <v>30</v>
      </c>
      <c r="J5" s="10">
        <f>H5*I5*J$2/366</f>
        <v>281.99061559392635</v>
      </c>
      <c r="L5" s="2">
        <v>30000</v>
      </c>
      <c r="M5" s="3"/>
      <c r="N5" s="4">
        <f>J2</f>
        <v>0.1</v>
      </c>
      <c r="P5" s="8"/>
      <c r="R5" s="10"/>
    </row>
    <row r="6" spans="2:10" ht="15">
      <c r="B6" s="7">
        <v>41258</v>
      </c>
      <c r="D6" s="8">
        <f>D5</f>
        <v>477049.99999999994</v>
      </c>
      <c r="E6" s="9">
        <f>$B7-$B6</f>
        <v>31</v>
      </c>
      <c r="F6" s="10">
        <f>D6*$F$2*16/366+D6*$F$2*15/365</f>
        <v>3641.3495396361996</v>
      </c>
      <c r="H6" s="8">
        <f>H5+(J5+F5)*1.015</f>
        <v>38261.085208434386</v>
      </c>
      <c r="I6" s="9">
        <f t="shared" si="0"/>
        <v>31</v>
      </c>
      <c r="J6" s="10">
        <f>H6*J$2*16/366+H6*J$2*15/365</f>
        <v>324.4989111546984</v>
      </c>
    </row>
    <row r="7" spans="2:18" ht="15">
      <c r="B7" s="7">
        <v>41289</v>
      </c>
      <c r="D7" s="11">
        <f>D6+F6</f>
        <v>480691.34953963617</v>
      </c>
      <c r="E7" s="12"/>
      <c r="F7" s="13"/>
      <c r="H7" s="14">
        <f>H6+(J6+D7-L5)*1.015</f>
        <v>496042.1713859871</v>
      </c>
      <c r="I7" s="9">
        <f t="shared" si="0"/>
        <v>31</v>
      </c>
      <c r="J7" s="10">
        <f>H7*I7*$J$2/365</f>
        <v>4212.960907661808</v>
      </c>
      <c r="L7" s="8">
        <f>L5*1.015</f>
        <v>30449.999999999996</v>
      </c>
      <c r="M7" s="9">
        <f aca="true" t="shared" si="1" ref="M7:M12">$B8-$B7</f>
        <v>31</v>
      </c>
      <c r="N7" s="10">
        <f aca="true" t="shared" si="2" ref="N7:N12">L7*M7*$J$2/365</f>
        <v>258.6164383561644</v>
      </c>
      <c r="P7" s="8"/>
      <c r="R7" s="10"/>
    </row>
    <row r="8" spans="2:18" ht="15">
      <c r="B8" s="7">
        <v>41320</v>
      </c>
      <c r="H8" s="8">
        <f>H7</f>
        <v>496042.1713859871</v>
      </c>
      <c r="I8" s="9">
        <f t="shared" si="0"/>
        <v>28</v>
      </c>
      <c r="J8" s="10">
        <f>H8*I8*$J$2/365</f>
        <v>3805.2550133719556</v>
      </c>
      <c r="L8" s="8">
        <f>L7+(N7+J7)*1.015</f>
        <v>34988.65100620824</v>
      </c>
      <c r="M8" s="9">
        <f t="shared" si="1"/>
        <v>28</v>
      </c>
      <c r="N8" s="10">
        <f t="shared" si="2"/>
        <v>268.4060899106385</v>
      </c>
      <c r="P8" s="2">
        <v>30000</v>
      </c>
      <c r="Q8" s="3"/>
      <c r="R8" s="4">
        <f>J2</f>
        <v>0.1</v>
      </c>
    </row>
    <row r="9" spans="2:14" ht="15">
      <c r="B9" s="7">
        <v>41348</v>
      </c>
      <c r="D9" s="29"/>
      <c r="H9" s="8">
        <f>H8</f>
        <v>496042.1713859871</v>
      </c>
      <c r="I9" s="9">
        <f t="shared" si="0"/>
        <v>31</v>
      </c>
      <c r="J9" s="10">
        <f>H9*I9*$J$2/365</f>
        <v>4212.960907661808</v>
      </c>
      <c r="L9" s="8">
        <f>L8+(N8+J8)*1.015</f>
        <v>39123.41702604007</v>
      </c>
      <c r="M9" s="9">
        <f t="shared" si="1"/>
        <v>31</v>
      </c>
      <c r="N9" s="10">
        <f t="shared" si="2"/>
        <v>332.2810761115732</v>
      </c>
    </row>
    <row r="10" spans="2:18" ht="15">
      <c r="B10" s="7">
        <v>41379</v>
      </c>
      <c r="H10" s="11">
        <f>H9+J9</f>
        <v>500255.1322936489</v>
      </c>
      <c r="I10" s="12"/>
      <c r="J10" s="15"/>
      <c r="L10" s="14">
        <f>L9+(N9+H10-P8)*1.015</f>
        <v>516769.6415963469</v>
      </c>
      <c r="M10" s="9">
        <f t="shared" si="1"/>
        <v>30</v>
      </c>
      <c r="N10" s="10">
        <f t="shared" si="2"/>
        <v>4247.421711750797</v>
      </c>
      <c r="P10" s="8">
        <f>P8*1.015</f>
        <v>30449.999999999996</v>
      </c>
      <c r="Q10" s="9">
        <f aca="true" t="shared" si="3" ref="Q10:Q15">$B11-$B10</f>
        <v>30</v>
      </c>
      <c r="R10" s="10">
        <f aca="true" t="shared" si="4" ref="R10:R15">P10*Q10*$J$2/365</f>
        <v>250.27397260273972</v>
      </c>
    </row>
    <row r="11" spans="2:22" ht="15">
      <c r="B11" s="7">
        <v>41409</v>
      </c>
      <c r="L11" s="8">
        <f>L10</f>
        <v>516769.6415963469</v>
      </c>
      <c r="M11" s="9">
        <f t="shared" si="1"/>
        <v>31</v>
      </c>
      <c r="N11" s="10">
        <f t="shared" si="2"/>
        <v>4389.002435475823</v>
      </c>
      <c r="P11" s="8">
        <f>P10+(R10+N10)*1.015</f>
        <v>35015.16111961883</v>
      </c>
      <c r="Q11" s="9">
        <f t="shared" si="3"/>
        <v>31</v>
      </c>
      <c r="R11" s="10">
        <f t="shared" si="4"/>
        <v>297.3890396460778</v>
      </c>
      <c r="T11" s="2">
        <v>30000</v>
      </c>
      <c r="U11" s="3"/>
      <c r="V11" s="4">
        <f>N5</f>
        <v>0.1</v>
      </c>
    </row>
    <row r="12" spans="2:18" ht="15">
      <c r="B12" s="7">
        <v>41440</v>
      </c>
      <c r="L12" s="8">
        <f>L11</f>
        <v>516769.6415963469</v>
      </c>
      <c r="M12" s="9">
        <f t="shared" si="1"/>
        <v>30</v>
      </c>
      <c r="N12" s="10">
        <f t="shared" si="2"/>
        <v>4247.421711750797</v>
      </c>
      <c r="P12" s="8">
        <f>P11+(R11+N11)*1.015</f>
        <v>39771.84846686756</v>
      </c>
      <c r="Q12" s="9">
        <f t="shared" si="3"/>
        <v>30</v>
      </c>
      <c r="R12" s="10">
        <f t="shared" si="4"/>
        <v>326.89190520713066</v>
      </c>
    </row>
    <row r="13" spans="2:22" ht="15">
      <c r="B13" s="7">
        <v>41470</v>
      </c>
      <c r="L13" s="11">
        <f>L12+N12</f>
        <v>521017.0633080977</v>
      </c>
      <c r="M13" s="16"/>
      <c r="N13" s="17"/>
      <c r="P13" s="14">
        <f>P12+(R12+L13-T11)*1.015</f>
        <v>538485.9630083719</v>
      </c>
      <c r="Q13" s="9">
        <f t="shared" si="3"/>
        <v>31</v>
      </c>
      <c r="R13" s="10">
        <f t="shared" si="4"/>
        <v>4573.442425550556</v>
      </c>
      <c r="T13" s="8">
        <f>T11*1.015</f>
        <v>30449.999999999996</v>
      </c>
      <c r="U13" s="9">
        <f aca="true" t="shared" si="5" ref="U13:U18">$B14-$B13</f>
        <v>31</v>
      </c>
      <c r="V13" s="10">
        <f aca="true" t="shared" si="6" ref="V13:V18">T13*U13*$J$2/365</f>
        <v>258.6164383561644</v>
      </c>
    </row>
    <row r="14" spans="2:26" ht="15">
      <c r="B14" s="7">
        <v>41501</v>
      </c>
      <c r="P14" s="8">
        <f>P13</f>
        <v>538485.9630083719</v>
      </c>
      <c r="Q14" s="9">
        <f t="shared" si="3"/>
        <v>31</v>
      </c>
      <c r="R14" s="10">
        <f t="shared" si="4"/>
        <v>4573.442425550556</v>
      </c>
      <c r="T14" s="8">
        <f>T13+(V13+R13)*1.015</f>
        <v>35354.53974686532</v>
      </c>
      <c r="U14" s="9">
        <f t="shared" si="5"/>
        <v>31</v>
      </c>
      <c r="V14" s="10">
        <f t="shared" si="6"/>
        <v>300.27143346652736</v>
      </c>
      <c r="X14" s="2">
        <v>30000</v>
      </c>
      <c r="Y14" s="3"/>
      <c r="Z14" s="4">
        <f>R8</f>
        <v>0.1</v>
      </c>
    </row>
    <row r="15" spans="2:22" ht="15">
      <c r="B15" s="7">
        <v>41532</v>
      </c>
      <c r="P15" s="8">
        <f>P14</f>
        <v>538485.9630083719</v>
      </c>
      <c r="Q15" s="9">
        <f t="shared" si="3"/>
        <v>30</v>
      </c>
      <c r="R15" s="10">
        <f t="shared" si="4"/>
        <v>4425.9120247263445</v>
      </c>
      <c r="T15" s="8">
        <f>T14+(V14+R14)*1.015</f>
        <v>40301.35931376766</v>
      </c>
      <c r="U15" s="9">
        <f t="shared" si="5"/>
        <v>30</v>
      </c>
      <c r="V15" s="10">
        <f t="shared" si="6"/>
        <v>331.24404915425475</v>
      </c>
    </row>
    <row r="16" spans="2:26" ht="15">
      <c r="B16" s="7">
        <v>41562</v>
      </c>
      <c r="P16" s="19">
        <f>P15+R15</f>
        <v>542911.8750330983</v>
      </c>
      <c r="Q16" s="16"/>
      <c r="R16" s="17"/>
      <c r="T16" s="14">
        <f>T15+(V15+P16-X14)*1.015</f>
        <v>561243.1251822539</v>
      </c>
      <c r="U16" s="9">
        <f t="shared" si="5"/>
        <v>31</v>
      </c>
      <c r="V16" s="10">
        <f t="shared" si="6"/>
        <v>4766.72243305476</v>
      </c>
      <c r="X16" s="8">
        <f>X14*1.015</f>
        <v>30449.999999999996</v>
      </c>
      <c r="Y16" s="9">
        <f aca="true" t="shared" si="7" ref="Y16:Y21">$B17-$B16</f>
        <v>31</v>
      </c>
      <c r="Z16" s="10">
        <f aca="true" t="shared" si="8" ref="Z16:Z21">X16*Y16*$J$2/365</f>
        <v>258.6164383561644</v>
      </c>
    </row>
    <row r="17" spans="2:30" ht="15">
      <c r="B17" s="7">
        <v>41593</v>
      </c>
      <c r="P17" s="20"/>
      <c r="Q17" s="21"/>
      <c r="R17" s="21"/>
      <c r="T17" s="8">
        <f>T16</f>
        <v>561243.1251822539</v>
      </c>
      <c r="U17" s="9">
        <f t="shared" si="5"/>
        <v>30</v>
      </c>
      <c r="V17" s="10">
        <f t="shared" si="6"/>
        <v>4612.957193278799</v>
      </c>
      <c r="X17" s="8">
        <f>X16+(Z16+V16)*1.015</f>
        <v>35550.71895448209</v>
      </c>
      <c r="Y17" s="9">
        <f t="shared" si="7"/>
        <v>30</v>
      </c>
      <c r="Z17" s="10">
        <f t="shared" si="8"/>
        <v>292.19769003683905</v>
      </c>
      <c r="AB17" s="2">
        <v>30000</v>
      </c>
      <c r="AC17" s="3"/>
      <c r="AD17" s="4">
        <f>V11</f>
        <v>0.1</v>
      </c>
    </row>
    <row r="18" spans="2:26" ht="15">
      <c r="B18" s="7">
        <v>41623</v>
      </c>
      <c r="P18" s="20"/>
      <c r="Q18" s="21"/>
      <c r="R18" s="21"/>
      <c r="T18" s="8">
        <f>T17</f>
        <v>561243.1251822539</v>
      </c>
      <c r="U18" s="9">
        <f t="shared" si="5"/>
        <v>31</v>
      </c>
      <c r="V18" s="10">
        <f t="shared" si="6"/>
        <v>4766.72243305476</v>
      </c>
      <c r="X18" s="8">
        <f>X17+(Z17+V17)*1.015</f>
        <v>40529.45116104746</v>
      </c>
      <c r="Y18" s="9">
        <f t="shared" si="7"/>
        <v>31</v>
      </c>
      <c r="Z18" s="10">
        <f t="shared" si="8"/>
        <v>344.22273588834827</v>
      </c>
    </row>
    <row r="19" spans="2:30" ht="15">
      <c r="B19" s="7">
        <v>41654</v>
      </c>
      <c r="P19" s="20"/>
      <c r="Q19" s="21"/>
      <c r="R19" s="21"/>
      <c r="T19" s="19">
        <f>T18+V18</f>
        <v>566009.8476153086</v>
      </c>
      <c r="U19" s="16"/>
      <c r="V19" s="17"/>
      <c r="X19" s="14">
        <f>X18+(Z18+T19-AB17)*1.015</f>
        <v>584928.8325675123</v>
      </c>
      <c r="Y19" s="9">
        <f t="shared" si="7"/>
        <v>31</v>
      </c>
      <c r="Z19" s="10">
        <f t="shared" si="8"/>
        <v>4967.888714956954</v>
      </c>
      <c r="AB19" s="8">
        <f>AB17*1.015</f>
        <v>30449.999999999996</v>
      </c>
      <c r="AC19" s="9">
        <f aca="true" t="shared" si="9" ref="AC19:AC24">$B20-$B19</f>
        <v>31</v>
      </c>
      <c r="AD19" s="10">
        <f aca="true" t="shared" si="10" ref="AD19:AD24">AB19*AC19*$J$2/365</f>
        <v>258.6164383561644</v>
      </c>
    </row>
    <row r="20" spans="2:34" ht="15">
      <c r="B20" s="7">
        <v>41685</v>
      </c>
      <c r="P20" s="20"/>
      <c r="Q20" s="21"/>
      <c r="R20" s="21"/>
      <c r="X20" s="8">
        <f>X19</f>
        <v>584928.8325675123</v>
      </c>
      <c r="Y20" s="9">
        <f t="shared" si="7"/>
        <v>28</v>
      </c>
      <c r="Z20" s="10">
        <f t="shared" si="8"/>
        <v>4487.125290928862</v>
      </c>
      <c r="AB20" s="8">
        <f>AB19+(AD19+Z19)*1.015</f>
        <v>35754.90273061281</v>
      </c>
      <c r="AC20" s="9">
        <f t="shared" si="9"/>
        <v>28</v>
      </c>
      <c r="AD20" s="10">
        <f t="shared" si="10"/>
        <v>274.2841853307284</v>
      </c>
      <c r="AF20" s="2">
        <v>30000</v>
      </c>
      <c r="AG20" s="3"/>
      <c r="AH20" s="4">
        <f>Z14</f>
        <v>0.1</v>
      </c>
    </row>
    <row r="21" spans="2:30" ht="15">
      <c r="B21" s="7">
        <v>41713</v>
      </c>
      <c r="P21" s="20"/>
      <c r="Q21" s="21"/>
      <c r="R21" s="21"/>
      <c r="X21" s="8">
        <f>X20</f>
        <v>584928.8325675123</v>
      </c>
      <c r="Y21" s="9">
        <f t="shared" si="7"/>
        <v>31</v>
      </c>
      <c r="Z21" s="10">
        <f t="shared" si="8"/>
        <v>4967.888714956954</v>
      </c>
      <c r="AB21" s="8">
        <f>AB20+(AD20+Z20)*1.015</f>
        <v>40587.73334901629</v>
      </c>
      <c r="AC21" s="9">
        <f t="shared" si="9"/>
        <v>31</v>
      </c>
      <c r="AD21" s="10">
        <f t="shared" si="10"/>
        <v>344.7177352930151</v>
      </c>
    </row>
    <row r="22" spans="2:34" ht="15">
      <c r="B22" s="7">
        <v>41744</v>
      </c>
      <c r="P22" s="20"/>
      <c r="Q22" s="21"/>
      <c r="R22" s="21"/>
      <c r="X22" s="19">
        <f>X21+Z21</f>
        <v>589896.7212824692</v>
      </c>
      <c r="Y22" s="16"/>
      <c r="Z22" s="17"/>
      <c r="AB22" s="14">
        <f>AB21+(AD21+X22-AF20)*1.015</f>
        <v>609232.7939520449</v>
      </c>
      <c r="AC22" s="9">
        <f t="shared" si="9"/>
        <v>30</v>
      </c>
      <c r="AD22" s="10">
        <f t="shared" si="10"/>
        <v>5007.39282700311</v>
      </c>
      <c r="AF22" s="8">
        <f>AF20*1.015</f>
        <v>30449.999999999996</v>
      </c>
      <c r="AG22" s="9">
        <f aca="true" t="shared" si="11" ref="AG22:AG27">$B23-$B22</f>
        <v>30</v>
      </c>
      <c r="AH22" s="10">
        <f aca="true" t="shared" si="12" ref="AH22:AH27">AF22*AG22*$J$2/365</f>
        <v>250.27397260273972</v>
      </c>
    </row>
    <row r="23" spans="2:34" ht="15">
      <c r="B23" s="7">
        <v>41774</v>
      </c>
      <c r="P23" s="20"/>
      <c r="Q23" s="21"/>
      <c r="R23" s="21"/>
      <c r="AB23" s="8">
        <f>AB22</f>
        <v>609232.7939520449</v>
      </c>
      <c r="AC23" s="9">
        <f t="shared" si="9"/>
        <v>31</v>
      </c>
      <c r="AD23" s="10">
        <f t="shared" si="10"/>
        <v>5174.305921236546</v>
      </c>
      <c r="AF23" s="8">
        <f>AF22+(AH22+AD22)*1.015</f>
        <v>35786.53180159994</v>
      </c>
      <c r="AG23" s="9">
        <f t="shared" si="11"/>
        <v>31</v>
      </c>
      <c r="AH23" s="10">
        <f t="shared" si="12"/>
        <v>303.94040708208166</v>
      </c>
    </row>
    <row r="24" spans="2:34" ht="15">
      <c r="B24" s="7">
        <v>41805</v>
      </c>
      <c r="P24" s="20"/>
      <c r="Q24" s="21"/>
      <c r="R24" s="21"/>
      <c r="AB24" s="8">
        <f>AB23</f>
        <v>609232.7939520449</v>
      </c>
      <c r="AC24" s="9">
        <f t="shared" si="9"/>
        <v>30</v>
      </c>
      <c r="AD24" s="10">
        <f t="shared" si="10"/>
        <v>5007.39282700311</v>
      </c>
      <c r="AF24" s="8">
        <f>AF23+(AH23+AD23)*1.015</f>
        <v>41346.951824843345</v>
      </c>
      <c r="AG24" s="9">
        <f t="shared" si="11"/>
        <v>30</v>
      </c>
      <c r="AH24" s="10">
        <f t="shared" si="12"/>
        <v>339.8379602041919</v>
      </c>
    </row>
    <row r="25" spans="2:34" ht="15">
      <c r="B25" s="7">
        <v>41835</v>
      </c>
      <c r="P25" s="20"/>
      <c r="Q25" s="21"/>
      <c r="R25" s="21"/>
      <c r="AB25" s="19">
        <f>AB24+AD24</f>
        <v>614240.1867790481</v>
      </c>
      <c r="AC25" s="16"/>
      <c r="AD25" s="17"/>
      <c r="AF25" s="14">
        <f>AF24+AH24+(AB25-AJ23)*1.015</f>
        <v>665140.5793657813</v>
      </c>
      <c r="AG25" s="9">
        <f t="shared" si="11"/>
        <v>31</v>
      </c>
      <c r="AH25" s="10">
        <f t="shared" si="12"/>
        <v>5649.139167216224</v>
      </c>
    </row>
    <row r="26" spans="2:34" ht="15">
      <c r="B26" s="7">
        <v>41866</v>
      </c>
      <c r="P26" s="20"/>
      <c r="Q26" s="21"/>
      <c r="R26" s="21"/>
      <c r="AF26" s="8">
        <f>AF25+AH25</f>
        <v>670789.7185329975</v>
      </c>
      <c r="AG26" s="9">
        <f t="shared" si="11"/>
        <v>31</v>
      </c>
      <c r="AH26" s="10">
        <f t="shared" si="12"/>
        <v>5697.118157403541</v>
      </c>
    </row>
    <row r="27" spans="2:34" ht="15">
      <c r="B27" s="7">
        <v>41897</v>
      </c>
      <c r="P27" s="20"/>
      <c r="Q27" s="21"/>
      <c r="R27" s="21"/>
      <c r="AF27" s="8">
        <f>AF26+AH26</f>
        <v>676486.8366904011</v>
      </c>
      <c r="AG27" s="9">
        <f t="shared" si="11"/>
        <v>30</v>
      </c>
      <c r="AH27" s="10">
        <f t="shared" si="12"/>
        <v>5560.1657810169945</v>
      </c>
    </row>
    <row r="28" spans="2:34" ht="15">
      <c r="B28" s="7">
        <v>41927</v>
      </c>
      <c r="P28" s="20"/>
      <c r="Q28" s="21"/>
      <c r="R28" s="21"/>
      <c r="AF28" s="19">
        <f>AF27+AH27</f>
        <v>682047.0024714181</v>
      </c>
      <c r="AG28" s="16"/>
      <c r="AH28" s="17"/>
    </row>
    <row r="29" spans="2:6" ht="15.75">
      <c r="B29" s="22"/>
      <c r="E29" s="23"/>
      <c r="F29" s="24">
        <f>(D32-D31)/D31</f>
        <v>0.3640940049428362</v>
      </c>
    </row>
    <row r="31" spans="2:6" ht="15">
      <c r="B31" s="7">
        <f>B4</f>
        <v>41197</v>
      </c>
      <c r="D31" s="25">
        <f>D2+H2</f>
        <v>500000</v>
      </c>
      <c r="E31">
        <f>B32-B31</f>
        <v>730</v>
      </c>
      <c r="F31" s="26">
        <f>D31*F29*E31/E31</f>
        <v>182047.00247141812</v>
      </c>
    </row>
    <row r="32" spans="2:4" ht="15">
      <c r="B32" s="7">
        <f>B28</f>
        <v>41927</v>
      </c>
      <c r="D32" s="27">
        <f>AF28</f>
        <v>682047.0024714181</v>
      </c>
    </row>
    <row r="33" ht="15">
      <c r="F33" s="25"/>
    </row>
    <row r="34" ht="15">
      <c r="D34" s="25"/>
    </row>
    <row r="35" ht="15">
      <c r="H35" s="28"/>
    </row>
    <row r="36" ht="15">
      <c r="H36" s="28"/>
    </row>
    <row r="37" ht="15">
      <c r="H37" s="28"/>
    </row>
    <row r="38" ht="15">
      <c r="H38" s="28"/>
    </row>
    <row r="39" ht="15">
      <c r="H39" s="28"/>
    </row>
    <row r="40" ht="15">
      <c r="H40" s="28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nev</dc:creator>
  <cp:keywords/>
  <dc:description/>
  <cp:lastModifiedBy>Рая</cp:lastModifiedBy>
  <dcterms:created xsi:type="dcterms:W3CDTF">2012-09-30T14:08:34Z</dcterms:created>
  <dcterms:modified xsi:type="dcterms:W3CDTF">2012-10-08T05:24:12Z</dcterms:modified>
  <cp:category/>
  <cp:version/>
  <cp:contentType/>
  <cp:contentStatus/>
</cp:coreProperties>
</file>